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'прил.1'!$A$1:$AD$35</definedName>
    <definedName name="_xlnm.Print_Area" localSheetId="1">'прил.2'!$A$1:$O$35</definedName>
    <definedName name="_xlnm.Print_Area" localSheetId="2">'прил.3'!$A$1:$M$37</definedName>
    <definedName name="_xlnm.Print_Area" localSheetId="3">'прил.4'!$A$1:$L$38</definedName>
    <definedName name="_xlnm.Print_Area" localSheetId="4">'прил.5'!$A$1:$F$54</definedName>
  </definedNames>
  <calcPr fullCalcOnLoad="1"/>
</workbook>
</file>

<file path=xl/sharedStrings.xml><?xml version="1.0" encoding="utf-8"?>
<sst xmlns="http://schemas.openxmlformats.org/spreadsheetml/2006/main" count="327" uniqueCount="230">
  <si>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</si>
  <si>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</si>
  <si>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</si>
  <si>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</si>
  <si>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</si>
  <si>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</si>
  <si>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</si>
  <si>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</si>
  <si>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</si>
  <si>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</si>
  <si>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</si>
  <si>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</si>
  <si>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</si>
  <si>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</si>
  <si>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</si>
  <si>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</si>
  <si>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</si>
  <si>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</si>
  <si>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</si>
  <si>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</si>
  <si>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</si>
  <si>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</si>
  <si>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</si>
  <si>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</si>
  <si>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</si>
  <si>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</si>
  <si>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</si>
  <si>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</si>
  <si>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</si>
  <si>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</si>
  <si>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</si>
  <si>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</si>
  <si>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 </t>
    </r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</si>
  <si>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</si>
  <si>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</si>
  <si>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</si>
  <si>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</si>
  <si>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</si>
  <si>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</si>
  <si>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</si>
  <si>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</si>
  <si>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</si>
  <si>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</si>
  <si>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</si>
  <si>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</si>
  <si>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</si>
  <si>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</si>
  <si>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</si>
  <si>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</si>
  <si>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</si>
  <si>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</si>
  <si>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</si>
  <si>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</si>
  <si>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</si>
  <si>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</si>
  <si>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</si>
  <si>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</si>
  <si>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</si>
  <si>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</si>
  <si>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</si>
  <si>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</si>
  <si>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</si>
  <si>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</si>
  <si>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</si>
  <si>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</si>
  <si>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</si>
  <si>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</si>
  <si>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</si>
  <si>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</si>
  <si>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</si>
  <si>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</si>
  <si>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</si>
  <si>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</si>
  <si>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</si>
  <si>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</si>
  <si>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</si>
  <si>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</si>
  <si>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</si>
  <si>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</si>
  <si>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</si>
  <si>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</si>
  <si>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</si>
  <si>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</si>
  <si>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</si>
  <si>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</si>
  <si>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</si>
  <si>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</si>
  <si>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2020 год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</si>
  <si>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</si>
  <si>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</si>
  <si>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</si>
  <si>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</si>
  <si>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</si>
  <si>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</si>
  <si>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</si>
  <si>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</si>
  <si>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</si>
  <si>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</si>
  <si>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</si>
  <si>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</si>
  <si>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</si>
  <si>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</si>
  <si>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</si>
  <si>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</si>
  <si>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</si>
  <si>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</si>
  <si>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</si>
  <si>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</si>
  <si>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</si>
  <si>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</si>
  <si>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</si>
  <si>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</si>
  <si>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</si>
  <si>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</si>
  <si>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</si>
  <si>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</si>
  <si>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</si>
  <si>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</si>
  <si>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</si>
  <si>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</si>
  <si>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</si>
  <si>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</si>
  <si>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</si>
  <si>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</si>
  <si>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</si>
  <si>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t>1.2.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</si>
  <si>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</si>
  <si>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</si>
  <si>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</si>
  <si>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</si>
  <si>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</si>
  <si>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</si>
  <si>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</si>
  <si>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</si>
  <si>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</si>
  <si>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</si>
  <si>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</si>
  <si>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</si>
  <si>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</si>
  <si>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</si>
  <si>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</si>
  <si>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</si>
  <si>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</si>
  <si>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</si>
  <si>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</si>
  <si>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</si>
  <si>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</si>
  <si>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</si>
  <si>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2.1.</t>
  </si>
  <si>
    <t>2.2.</t>
  </si>
  <si>
    <t>2.3.</t>
  </si>
  <si>
    <t>3.1.</t>
  </si>
  <si>
    <t>к решению ______________ от «__» _________ г. №__________</t>
  </si>
  <si>
    <t>Приложение  № 5</t>
  </si>
  <si>
    <r>
      <rPr>
        <u val="single"/>
        <sz val="14"/>
        <color indexed="8"/>
        <rFont val="Times New Roman"/>
        <family val="1"/>
      </rPr>
      <t>ОП "КурскАтомЭнергоСбыт" АО "АтомЭнергоСбыт"</t>
    </r>
    <r>
      <rPr>
        <sz val="14"/>
        <color indexed="8"/>
        <rFont val="Times New Roman"/>
        <family val="1"/>
      </rPr>
      <t xml:space="preserve"> </t>
    </r>
  </si>
  <si>
    <t xml:space="preserve">ОП "КурскАтомЭнергоСбыт" АО "АтомЭнергоСбыт" </t>
  </si>
  <si>
    <t>ОП "КурскАтомЭнергоСбыт" АО "АтомЭнергоСбыт"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</si>
  <si>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2020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</si>
  <si>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</si>
  <si>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</si>
  <si>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>План 
на 01.01.2020</t>
  </si>
  <si>
    <t>J_K01</t>
  </si>
  <si>
    <t xml:space="preserve">План 
на 01.01.2020 года </t>
  </si>
  <si>
    <t xml:space="preserve">Базовая рабочая станция МН-2-2018-3 </t>
  </si>
  <si>
    <t xml:space="preserve">Интерактивный ИБП APC by Schneider Electric Smart-UPS SUA5000RMI5U </t>
  </si>
  <si>
    <t>J_K02</t>
  </si>
  <si>
    <t xml:space="preserve">Ноутбук НБ2-2-2018-3 </t>
  </si>
  <si>
    <t>J_K03</t>
  </si>
  <si>
    <t xml:space="preserve">Оборудование многоквартирных жилых домов интеллектуальной системой учета </t>
  </si>
  <si>
    <t xml:space="preserve">Приобретение автотранспорта </t>
  </si>
  <si>
    <t xml:space="preserve">Выполнение работ по метрологическому обеспечению и внесению изменений в АИИС КУЭ </t>
  </si>
  <si>
    <t xml:space="preserve">Охранно-пожарная сигнализация </t>
  </si>
  <si>
    <t>Установка шлагбаумов</t>
  </si>
  <si>
    <t>Модернизация системы контроля и управления доступом</t>
  </si>
  <si>
    <t>Коммутатор Cisco</t>
  </si>
  <si>
    <t xml:space="preserve">Принтер ТИП2-2018 с РМ-6 </t>
  </si>
  <si>
    <t xml:space="preserve">Сервер HP ProLiant DL380 Gen9 (752686-B21) Entry Server </t>
  </si>
  <si>
    <t>J_K04</t>
  </si>
  <si>
    <t>J_K05</t>
  </si>
  <si>
    <t>J_K06</t>
  </si>
  <si>
    <t>J_K07</t>
  </si>
  <si>
    <t>J_K08</t>
  </si>
  <si>
    <t>J_K09</t>
  </si>
  <si>
    <t>J_K10</t>
  </si>
  <si>
    <t>J_K11</t>
  </si>
  <si>
    <t>J_K12</t>
  </si>
  <si>
    <t>J_K13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</si>
  <si>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</si>
  <si>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</si>
  <si>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</si>
  <si>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</si>
  <si>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</si>
  <si>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</si>
  <si>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</si>
  <si>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</si>
  <si>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</si>
  <si>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</si>
  <si>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 xml:space="preserve">Дисковая полка Lenovo Storage V3700 V2 LFF Expansion Enclosure </t>
  </si>
  <si>
    <t>_______                               КУРСКАЯ ОБЛАСТЬ________________________</t>
  </si>
  <si>
    <t>Иные проекты</t>
  </si>
  <si>
    <t>Оснащение интеллектуальной системой учета</t>
  </si>
  <si>
    <t>2.</t>
  </si>
  <si>
    <t>1.</t>
  </si>
  <si>
    <t>2.4.</t>
  </si>
  <si>
    <t>2.5.</t>
  </si>
  <si>
    <t>2.6.</t>
  </si>
  <si>
    <t>2.7.</t>
  </si>
  <si>
    <t>4.</t>
  </si>
  <si>
    <t>4.1.</t>
  </si>
  <si>
    <t>4.2.</t>
  </si>
  <si>
    <t>3.</t>
  </si>
  <si>
    <t>J_01</t>
  </si>
  <si>
    <t>J_02</t>
  </si>
  <si>
    <t>J_03</t>
  </si>
  <si>
    <t>2.8.</t>
  </si>
  <si>
    <t>2.9.</t>
  </si>
  <si>
    <t>2.10.</t>
  </si>
  <si>
    <t>Источник бесперебойного питания (ИБП) APC SRC2KI Smart-UPS RC 2000VA 1600W (SRC2KI)</t>
  </si>
  <si>
    <t xml:space="preserve">Система хранения данных (СХД) HPE MSA 1050 8Gb Fibre Channel Dual Controller SFF Storage (Q2R19A) </t>
  </si>
  <si>
    <t xml:space="preserve">Ленточная библиотека HPE STOREEVER MSL2024 LTO-7 15000 SAS (P9G69A) </t>
  </si>
  <si>
    <t>4.3.</t>
  </si>
  <si>
    <t>4.4.</t>
  </si>
  <si>
    <t>4.5.</t>
  </si>
  <si>
    <t>Цифровая сервисная платформа</t>
  </si>
  <si>
    <t>Система управления взаимоотношений с клиентами (CRM)</t>
  </si>
  <si>
    <t>J_04</t>
  </si>
  <si>
    <t>J_05</t>
  </si>
  <si>
    <t>J_06</t>
  </si>
  <si>
    <t>Единая платформа обработки обращений клиентов компании (омниканальная платформа)</t>
  </si>
  <si>
    <t>Финансирование капитальных вложений в прогнозных ценах соответствующих лет, млн рублей (с НДС)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</si>
</sst>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%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rgb="FFFF000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4" fillId="0" borderId="0" xfId="58" applyFont="1" applyFill="1" applyAlignment="1">
      <alignment vertical="center"/>
      <protection/>
    </xf>
    <xf numFmtId="0" fontId="65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6" fillId="0" borderId="0" xfId="58" applyFont="1" applyFill="1" applyAlignment="1">
      <alignment horizontal="center" vertical="center"/>
      <protection/>
    </xf>
    <xf numFmtId="0" fontId="65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6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7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7" fillId="0" borderId="0" xfId="57" applyFont="1" applyFill="1" applyBorder="1" applyAlignment="1">
      <alignment horizontal="center" vertical="center" wrapText="1"/>
      <protection/>
    </xf>
    <xf numFmtId="49" fontId="67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7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49" fontId="67" fillId="0" borderId="10" xfId="57" applyNumberFormat="1" applyFont="1" applyFill="1" applyBorder="1" applyAlignment="1">
      <alignment horizontal="center" vertical="center"/>
      <protection/>
    </xf>
    <xf numFmtId="0" fontId="68" fillId="0" borderId="0" xfId="57" applyFont="1" applyFill="1" applyBorder="1" applyAlignment="1">
      <alignment vertical="center"/>
      <protection/>
    </xf>
    <xf numFmtId="0" fontId="68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5" fillId="0" borderId="0" xfId="58" applyNumberFormat="1" applyFont="1" applyFill="1" applyBorder="1" applyAlignment="1">
      <alignment horizontal="center" vertical="center"/>
      <protection/>
    </xf>
    <xf numFmtId="0" fontId="65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6" fillId="33" borderId="0" xfId="58" applyFont="1" applyFill="1" applyAlignment="1">
      <alignment horizontal="center" vertical="center"/>
      <protection/>
    </xf>
    <xf numFmtId="0" fontId="65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4" fillId="33" borderId="0" xfId="58" applyFont="1" applyFill="1" applyAlignment="1">
      <alignment vertical="center"/>
      <protection/>
    </xf>
    <xf numFmtId="0" fontId="65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9" fillId="0" borderId="10" xfId="58" applyFont="1" applyFill="1" applyBorder="1" applyAlignment="1">
      <alignment horizontal="center" vertical="center" wrapText="1"/>
      <protection/>
    </xf>
    <xf numFmtId="0" fontId="65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7" fontId="65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5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5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8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66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70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7" fillId="0" borderId="10" xfId="68" applyNumberFormat="1" applyFont="1" applyFill="1" applyBorder="1" applyAlignment="1">
      <alignment horizontal="center" vertical="center" wrapText="1"/>
    </xf>
    <xf numFmtId="2" fontId="17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/>
    </xf>
    <xf numFmtId="2" fontId="65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5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5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1" xfId="0" applyNumberFormat="1" applyFont="1" applyBorder="1" applyAlignment="1">
      <alignment horizontal="center" vertical="center"/>
    </xf>
    <xf numFmtId="0" fontId="67" fillId="0" borderId="10" xfId="57" applyFont="1" applyFill="1" applyBorder="1" applyAlignment="1">
      <alignment horizontal="center" vertical="center" wrapText="1"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1" fontId="69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1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right" vertical="center"/>
      <protection/>
    </xf>
    <xf numFmtId="186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top" wrapText="1"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14" fontId="3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/>
    </xf>
    <xf numFmtId="191" fontId="3" fillId="0" borderId="0" xfId="0" applyNumberFormat="1" applyFont="1" applyFill="1" applyBorder="1" applyAlignment="1">
      <alignment horizontal="center"/>
    </xf>
    <xf numFmtId="186" fontId="71" fillId="0" borderId="0" xfId="0" applyNumberFormat="1" applyFont="1" applyFill="1" applyBorder="1" applyAlignment="1">
      <alignment horizontal="center"/>
    </xf>
    <xf numFmtId="190" fontId="71" fillId="0" borderId="0" xfId="0" applyNumberFormat="1" applyFont="1" applyFill="1" applyBorder="1" applyAlignment="1">
      <alignment horizontal="center"/>
    </xf>
    <xf numFmtId="185" fontId="71" fillId="0" borderId="0" xfId="0" applyNumberFormat="1" applyFont="1" applyFill="1" applyBorder="1" applyAlignment="1">
      <alignment horizontal="center"/>
    </xf>
    <xf numFmtId="190" fontId="3" fillId="0" borderId="0" xfId="0" applyNumberFormat="1" applyFont="1" applyFill="1" applyBorder="1" applyAlignment="1">
      <alignment horizontal="center"/>
    </xf>
    <xf numFmtId="190" fontId="7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65" fillId="0" borderId="10" xfId="58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center"/>
    </xf>
    <xf numFmtId="2" fontId="73" fillId="0" borderId="10" xfId="68" applyNumberFormat="1" applyFont="1" applyFill="1" applyBorder="1" applyAlignment="1">
      <alignment horizontal="center" vertical="center" wrapText="1"/>
    </xf>
    <xf numFmtId="203" fontId="7" fillId="33" borderId="0" xfId="55" applyNumberFormat="1" applyFont="1" applyFill="1">
      <alignment/>
      <protection/>
    </xf>
    <xf numFmtId="2" fontId="3" fillId="0" borderId="1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64" fillId="33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58" applyFont="1" applyFill="1" applyAlignment="1">
      <alignment horizontal="center" vertical="center"/>
      <protection/>
    </xf>
    <xf numFmtId="0" fontId="66" fillId="0" borderId="0" xfId="58" applyFont="1" applyFill="1" applyAlignment="1">
      <alignment horizontal="center" vertical="center"/>
      <protection/>
    </xf>
    <xf numFmtId="0" fontId="65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74" fillId="0" borderId="0" xfId="58" applyFont="1" applyFill="1" applyAlignment="1">
      <alignment horizontal="center" vertical="center"/>
      <protection/>
    </xf>
    <xf numFmtId="1" fontId="7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67" fillId="0" borderId="10" xfId="57" applyFont="1" applyFill="1" applyBorder="1" applyAlignment="1">
      <alignment horizontal="center" vertical="center"/>
      <protection/>
    </xf>
    <xf numFmtId="0" fontId="67" fillId="0" borderId="10" xfId="57" applyFont="1" applyFill="1" applyBorder="1" applyAlignment="1">
      <alignment horizontal="center" vertical="center" wrapText="1"/>
      <protection/>
    </xf>
    <xf numFmtId="0" fontId="65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68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7" xfId="60" applyFont="1" applyFill="1" applyBorder="1" applyAlignment="1">
      <alignment horizontal="center"/>
      <protection/>
    </xf>
    <xf numFmtId="0" fontId="67" fillId="0" borderId="18" xfId="57" applyFont="1" applyFill="1" applyBorder="1" applyAlignment="1">
      <alignment horizontal="center" vertical="center" wrapText="1"/>
      <protection/>
    </xf>
    <xf numFmtId="0" fontId="67" fillId="0" borderId="12" xfId="57" applyFont="1" applyFill="1" applyBorder="1" applyAlignment="1">
      <alignment horizontal="center" vertical="center" wrapText="1"/>
      <protection/>
    </xf>
    <xf numFmtId="0" fontId="67" fillId="0" borderId="11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19" fillId="33" borderId="0" xfId="55" applyFont="1" applyFill="1" applyBorder="1" applyAlignment="1">
      <alignment horizontal="center" vertical="center" wrapText="1"/>
      <protection/>
    </xf>
    <xf numFmtId="0" fontId="15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8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3" borderId="0" xfId="55" applyFont="1" applyFill="1" applyBorder="1" applyAlignment="1">
      <alignment horizontal="center" vertical="center" wrapText="1"/>
      <protection/>
    </xf>
    <xf numFmtId="0" fontId="66" fillId="33" borderId="0" xfId="53" applyFont="1" applyFill="1" applyAlignment="1">
      <alignment horizontal="center" vertical="center"/>
      <protection/>
    </xf>
    <xf numFmtId="0" fontId="75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G37"/>
  <sheetViews>
    <sheetView tabSelected="1" view="pageBreakPreview" zoomScale="55" zoomScaleSheetLayoutView="55" zoomScalePageLayoutView="0" workbookViewId="0" topLeftCell="B1">
      <selection activeCell="B34" sqref="B34"/>
    </sheetView>
  </sheetViews>
  <sheetFormatPr defaultColWidth="9.00390625" defaultRowHeight="12.75"/>
  <cols>
    <col min="1" max="1" width="12.125" style="1" customWidth="1"/>
    <col min="2" max="2" width="99.125" style="1" customWidth="1"/>
    <col min="3" max="3" width="17.25390625" style="1" customWidth="1"/>
    <col min="4" max="4" width="15.25390625" style="1" customWidth="1"/>
    <col min="5" max="5" width="17.625" style="1" customWidth="1"/>
    <col min="6" max="6" width="11.1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1.25390625" style="1" customWidth="1"/>
    <col min="12" max="12" width="7.00390625" style="1" customWidth="1"/>
    <col min="13" max="13" width="11.375" style="1" customWidth="1"/>
    <col min="14" max="14" width="17.875" style="50" customWidth="1"/>
    <col min="15" max="15" width="9.00390625" style="1" customWidth="1"/>
    <col min="16" max="16" width="11.375" style="1" customWidth="1"/>
    <col min="17" max="17" width="8.25390625" style="1" customWidth="1"/>
    <col min="18" max="18" width="10.00390625" style="1" customWidth="1"/>
    <col min="19" max="19" width="14.625" style="50" customWidth="1"/>
    <col min="20" max="20" width="9.00390625" style="1" customWidth="1"/>
    <col min="21" max="21" width="12.625" style="1" customWidth="1"/>
    <col min="22" max="23" width="8.25390625" style="1" customWidth="1"/>
    <col min="24" max="24" width="18.00390625" style="50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0" customWidth="1"/>
    <col min="30" max="30" width="8.375" style="1" customWidth="1"/>
    <col min="31" max="16384" width="9.125" style="1" customWidth="1"/>
  </cols>
  <sheetData>
    <row r="1" ht="18.75">
      <c r="AD1" s="2" t="s">
        <v>38</v>
      </c>
    </row>
    <row r="2" spans="27:30" ht="18.75">
      <c r="AA2" s="73"/>
      <c r="AB2" s="73"/>
      <c r="AC2" s="73"/>
      <c r="AD2" s="3" t="s">
        <v>152</v>
      </c>
    </row>
    <row r="3" spans="1:25" ht="18.75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5"/>
      <c r="V3" s="15"/>
      <c r="W3" s="15"/>
      <c r="X3" s="54"/>
      <c r="Y3" s="15"/>
    </row>
    <row r="4" spans="1:30" ht="18.75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6"/>
      <c r="V4" s="16"/>
      <c r="W4" s="16"/>
      <c r="X4" s="55"/>
      <c r="Y4" s="16"/>
      <c r="Z4" s="4"/>
      <c r="AA4" s="4"/>
      <c r="AB4" s="4"/>
      <c r="AC4" s="58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5"/>
      <c r="P5" s="5"/>
      <c r="Q5" s="5"/>
      <c r="R5" s="5"/>
      <c r="S5" s="51"/>
      <c r="T5" s="5"/>
      <c r="U5" s="5"/>
      <c r="V5" s="5"/>
      <c r="W5" s="5"/>
      <c r="X5" s="51"/>
      <c r="Y5" s="5"/>
      <c r="Z5" s="4"/>
      <c r="AA5" s="4"/>
      <c r="AB5" s="4"/>
      <c r="AC5" s="58"/>
      <c r="AD5" s="4"/>
    </row>
    <row r="6" spans="1:30" ht="18.75">
      <c r="A6" s="179" t="s">
        <v>154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7"/>
      <c r="V6" s="17"/>
      <c r="W6" s="17"/>
      <c r="X6" s="56"/>
      <c r="Y6" s="17"/>
      <c r="Z6" s="6"/>
      <c r="AA6" s="6"/>
      <c r="AB6" s="6"/>
      <c r="AC6" s="59"/>
      <c r="AD6" s="6"/>
    </row>
    <row r="7" spans="1:30" ht="18.75" customHeight="1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"/>
      <c r="V7" s="18"/>
      <c r="W7" s="18"/>
      <c r="X7" s="57"/>
      <c r="Y7" s="18"/>
      <c r="Z7" s="7"/>
      <c r="AA7" s="7"/>
      <c r="AB7" s="7"/>
      <c r="AC7" s="60"/>
      <c r="AD7" s="7"/>
    </row>
    <row r="9" spans="1:30" ht="78.75" customHeight="1">
      <c r="A9" s="170" t="s">
        <v>3</v>
      </c>
      <c r="B9" s="170" t="s">
        <v>4</v>
      </c>
      <c r="C9" s="170" t="s">
        <v>5</v>
      </c>
      <c r="D9" s="172" t="s">
        <v>6</v>
      </c>
      <c r="E9" s="170" t="s">
        <v>7</v>
      </c>
      <c r="F9" s="170" t="s">
        <v>8</v>
      </c>
      <c r="G9" s="170"/>
      <c r="H9" s="170"/>
      <c r="I9" s="170" t="s">
        <v>9</v>
      </c>
      <c r="J9" s="170" t="s">
        <v>10</v>
      </c>
      <c r="K9" s="170" t="s">
        <v>229</v>
      </c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</row>
    <row r="10" spans="1:30" ht="51" customHeight="1">
      <c r="A10" s="170"/>
      <c r="B10" s="170"/>
      <c r="C10" s="170"/>
      <c r="D10" s="172"/>
      <c r="E10" s="170"/>
      <c r="F10" s="173" t="s">
        <v>11</v>
      </c>
      <c r="G10" s="174"/>
      <c r="H10" s="175"/>
      <c r="I10" s="170"/>
      <c r="J10" s="170"/>
      <c r="K10" s="173" t="s">
        <v>157</v>
      </c>
      <c r="L10" s="174"/>
      <c r="M10" s="174"/>
      <c r="N10" s="174"/>
      <c r="O10" s="175"/>
      <c r="P10" s="173" t="s">
        <v>32</v>
      </c>
      <c r="Q10" s="174"/>
      <c r="R10" s="174"/>
      <c r="S10" s="174"/>
      <c r="T10" s="175"/>
      <c r="U10" s="173" t="s">
        <v>158</v>
      </c>
      <c r="V10" s="174"/>
      <c r="W10" s="174"/>
      <c r="X10" s="174"/>
      <c r="Y10" s="175"/>
      <c r="Z10" s="173" t="s">
        <v>12</v>
      </c>
      <c r="AA10" s="174"/>
      <c r="AB10" s="174"/>
      <c r="AC10" s="174"/>
      <c r="AD10" s="175"/>
    </row>
    <row r="11" spans="1:30" ht="203.25" customHeight="1">
      <c r="A11" s="170"/>
      <c r="B11" s="170"/>
      <c r="C11" s="170"/>
      <c r="D11" s="172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162</v>
      </c>
      <c r="K11" s="9" t="s">
        <v>17</v>
      </c>
      <c r="L11" s="9" t="s">
        <v>18</v>
      </c>
      <c r="M11" s="9" t="s">
        <v>19</v>
      </c>
      <c r="N11" s="52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2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2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2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3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3" t="s">
        <v>30</v>
      </c>
      <c r="T12" s="12" t="s">
        <v>31</v>
      </c>
      <c r="U12" s="12" t="s">
        <v>33</v>
      </c>
      <c r="V12" s="12" t="s">
        <v>34</v>
      </c>
      <c r="W12" s="12" t="s">
        <v>35</v>
      </c>
      <c r="X12" s="53" t="s">
        <v>36</v>
      </c>
      <c r="Y12" s="12" t="s">
        <v>37</v>
      </c>
      <c r="Z12" s="8">
        <v>12</v>
      </c>
      <c r="AA12" s="8">
        <v>13</v>
      </c>
      <c r="AB12" s="8">
        <v>14</v>
      </c>
      <c r="AC12" s="61">
        <v>15</v>
      </c>
      <c r="AD12" s="8">
        <v>16</v>
      </c>
    </row>
    <row r="13" spans="1:32" s="93" customFormat="1" ht="15.75">
      <c r="A13" s="111" t="s">
        <v>202</v>
      </c>
      <c r="B13" s="125" t="s">
        <v>144</v>
      </c>
      <c r="C13" s="99"/>
      <c r="D13" s="109"/>
      <c r="E13" s="109"/>
      <c r="F13" s="104"/>
      <c r="G13" s="100"/>
      <c r="H13" s="11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4"/>
      <c r="AE13" s="141"/>
      <c r="AF13" s="141"/>
    </row>
    <row r="14" spans="1:32" ht="15.75">
      <c r="A14" s="96" t="s">
        <v>146</v>
      </c>
      <c r="B14" s="101" t="s">
        <v>171</v>
      </c>
      <c r="C14" s="97" t="s">
        <v>161</v>
      </c>
      <c r="D14" s="108">
        <v>2022</v>
      </c>
      <c r="E14" s="108">
        <v>2022</v>
      </c>
      <c r="F14" s="100"/>
      <c r="G14" s="100">
        <v>1.721124</v>
      </c>
      <c r="H14" s="110">
        <v>43567</v>
      </c>
      <c r="I14" s="100">
        <f>G14</f>
        <v>1.721124</v>
      </c>
      <c r="J14" s="100">
        <f>I14</f>
        <v>1.721124</v>
      </c>
      <c r="K14" s="100">
        <f>SUM(L14:O14)</f>
        <v>0</v>
      </c>
      <c r="L14" s="100"/>
      <c r="M14" s="100"/>
      <c r="N14" s="100">
        <v>0</v>
      </c>
      <c r="O14" s="100"/>
      <c r="P14" s="100">
        <f>SUM(Q14:T14)</f>
        <v>0</v>
      </c>
      <c r="Q14" s="100"/>
      <c r="R14" s="100"/>
      <c r="S14" s="100">
        <v>0</v>
      </c>
      <c r="T14" s="100"/>
      <c r="U14" s="100">
        <f>SUM(V14:Y14)</f>
        <v>1.721124</v>
      </c>
      <c r="V14" s="100"/>
      <c r="W14" s="100"/>
      <c r="X14" s="100">
        <f>I14</f>
        <v>1.721124</v>
      </c>
      <c r="Y14" s="100"/>
      <c r="Z14" s="100">
        <f>SUM(AA14:AD14)</f>
        <v>1.721124</v>
      </c>
      <c r="AA14" s="100"/>
      <c r="AB14" s="100"/>
      <c r="AC14" s="100">
        <f>N14+S14+X14</f>
        <v>1.721124</v>
      </c>
      <c r="AD14" s="100"/>
      <c r="AE14" s="141"/>
      <c r="AF14" s="141"/>
    </row>
    <row r="15" spans="1:32" ht="15.75">
      <c r="A15" s="96" t="s">
        <v>125</v>
      </c>
      <c r="B15" s="101" t="s">
        <v>172</v>
      </c>
      <c r="C15" s="97" t="s">
        <v>165</v>
      </c>
      <c r="D15" s="108">
        <v>2022</v>
      </c>
      <c r="E15" s="108">
        <v>2022</v>
      </c>
      <c r="F15" s="100"/>
      <c r="G15" s="100">
        <v>0.22948319867699202</v>
      </c>
      <c r="H15" s="110">
        <v>43567</v>
      </c>
      <c r="I15" s="100">
        <f>G15</f>
        <v>0.22948319867699202</v>
      </c>
      <c r="J15" s="100">
        <f>I15</f>
        <v>0.22948319867699202</v>
      </c>
      <c r="K15" s="100">
        <f>SUM(L15:O15)</f>
        <v>0</v>
      </c>
      <c r="L15" s="100"/>
      <c r="M15" s="100"/>
      <c r="N15" s="100">
        <v>0</v>
      </c>
      <c r="O15" s="100"/>
      <c r="P15" s="100">
        <f>SUM(Q15:T15)</f>
        <v>0</v>
      </c>
      <c r="Q15" s="100"/>
      <c r="R15" s="100"/>
      <c r="S15" s="100">
        <v>0</v>
      </c>
      <c r="T15" s="100"/>
      <c r="U15" s="100">
        <f>SUM(V15:Y15)</f>
        <v>0.22948319867699202</v>
      </c>
      <c r="V15" s="100"/>
      <c r="W15" s="100"/>
      <c r="X15" s="100">
        <f>I15</f>
        <v>0.22948319867699202</v>
      </c>
      <c r="Y15" s="100"/>
      <c r="Z15" s="100">
        <f>SUM(AA15:AD15)</f>
        <v>0.22948319867699202</v>
      </c>
      <c r="AA15" s="100"/>
      <c r="AB15" s="100"/>
      <c r="AC15" s="100">
        <f>N15+S15+X15</f>
        <v>0.22948319867699202</v>
      </c>
      <c r="AD15" s="100"/>
      <c r="AE15" s="141"/>
      <c r="AF15" s="141"/>
    </row>
    <row r="16" spans="1:32" ht="15.75">
      <c r="A16" s="96" t="s">
        <v>147</v>
      </c>
      <c r="B16" s="101" t="s">
        <v>173</v>
      </c>
      <c r="C16" s="97" t="s">
        <v>167</v>
      </c>
      <c r="D16" s="108">
        <v>2022</v>
      </c>
      <c r="E16" s="108">
        <v>2022</v>
      </c>
      <c r="F16" s="100"/>
      <c r="G16" s="100">
        <v>0.28685399834624004</v>
      </c>
      <c r="H16" s="110">
        <v>43567</v>
      </c>
      <c r="I16" s="100">
        <f>G16</f>
        <v>0.28685399834624004</v>
      </c>
      <c r="J16" s="100">
        <f>I16</f>
        <v>0.28685399834624004</v>
      </c>
      <c r="K16" s="100">
        <f>SUM(L16:O16)</f>
        <v>0</v>
      </c>
      <c r="L16" s="100"/>
      <c r="M16" s="100"/>
      <c r="N16" s="100">
        <v>0</v>
      </c>
      <c r="O16" s="100"/>
      <c r="P16" s="100">
        <f>SUM(Q16:T16)</f>
        <v>0</v>
      </c>
      <c r="Q16" s="100"/>
      <c r="R16" s="100"/>
      <c r="S16" s="100">
        <v>0</v>
      </c>
      <c r="T16" s="100"/>
      <c r="U16" s="100">
        <f>SUM(V16:Y16)</f>
        <v>0.28685399834624004</v>
      </c>
      <c r="V16" s="100"/>
      <c r="W16" s="100"/>
      <c r="X16" s="100">
        <f>I16</f>
        <v>0.28685399834624004</v>
      </c>
      <c r="Y16" s="100"/>
      <c r="Z16" s="100">
        <f>SUM(AA16:AD16)</f>
        <v>0.28685399834624004</v>
      </c>
      <c r="AA16" s="100"/>
      <c r="AB16" s="100"/>
      <c r="AC16" s="100">
        <f>N16+S16+X16</f>
        <v>0.28685399834624004</v>
      </c>
      <c r="AD16" s="100"/>
      <c r="AE16" s="141"/>
      <c r="AF16" s="141"/>
    </row>
    <row r="17" spans="1:30" ht="15.75">
      <c r="A17" s="49" t="s">
        <v>201</v>
      </c>
      <c r="B17" s="124" t="s">
        <v>145</v>
      </c>
      <c r="C17" s="13"/>
      <c r="D17" s="69"/>
      <c r="E17" s="63"/>
      <c r="F17" s="13"/>
      <c r="G17" s="164"/>
      <c r="H17" s="67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63"/>
      <c r="AB17" s="63"/>
      <c r="AC17" s="63"/>
      <c r="AD17" s="62"/>
    </row>
    <row r="18" spans="1:32" ht="15.75">
      <c r="A18" s="96" t="s">
        <v>148</v>
      </c>
      <c r="B18" s="123" t="s">
        <v>163</v>
      </c>
      <c r="C18" s="97" t="s">
        <v>177</v>
      </c>
      <c r="D18" s="107">
        <v>2020</v>
      </c>
      <c r="E18" s="107">
        <v>2020</v>
      </c>
      <c r="F18" s="98"/>
      <c r="G18" s="100">
        <v>31.24632</v>
      </c>
      <c r="H18" s="110">
        <v>43567</v>
      </c>
      <c r="I18" s="100">
        <f aca="true" t="shared" si="0" ref="I18:I24">G18</f>
        <v>31.24632</v>
      </c>
      <c r="J18" s="100">
        <f aca="true" t="shared" si="1" ref="J18:J24">I18</f>
        <v>31.24632</v>
      </c>
      <c r="K18" s="100">
        <f>SUM(L18:O18)</f>
        <v>31.24632</v>
      </c>
      <c r="L18" s="100"/>
      <c r="M18" s="100"/>
      <c r="N18" s="100">
        <f>I18</f>
        <v>31.24632</v>
      </c>
      <c r="O18" s="100"/>
      <c r="P18" s="100">
        <f>SUM(Q18:T18)</f>
        <v>0</v>
      </c>
      <c r="Q18" s="100"/>
      <c r="R18" s="100"/>
      <c r="S18" s="100">
        <v>0</v>
      </c>
      <c r="T18" s="100"/>
      <c r="U18" s="100">
        <f>SUM(V18:Y18)</f>
        <v>0</v>
      </c>
      <c r="V18" s="100"/>
      <c r="W18" s="100"/>
      <c r="X18" s="100">
        <v>0</v>
      </c>
      <c r="Y18" s="100"/>
      <c r="Z18" s="100">
        <f>SUM(AA18:AD18)</f>
        <v>31.24632</v>
      </c>
      <c r="AA18" s="100"/>
      <c r="AB18" s="100"/>
      <c r="AC18" s="100">
        <f aca="true" t="shared" si="2" ref="AC18:AC32">N18+S18+X18</f>
        <v>31.24632</v>
      </c>
      <c r="AD18" s="98"/>
      <c r="AE18" s="141"/>
      <c r="AF18" s="141"/>
    </row>
    <row r="19" spans="1:32" ht="15.75">
      <c r="A19" s="96" t="s">
        <v>149</v>
      </c>
      <c r="B19" s="123" t="s">
        <v>164</v>
      </c>
      <c r="C19" s="97" t="s">
        <v>178</v>
      </c>
      <c r="D19" s="107">
        <v>2020</v>
      </c>
      <c r="E19" s="107">
        <v>2022</v>
      </c>
      <c r="F19" s="100"/>
      <c r="G19" s="100">
        <f>K19+X19</f>
        <v>1.6192</v>
      </c>
      <c r="H19" s="110">
        <v>43567</v>
      </c>
      <c r="I19" s="100">
        <f t="shared" si="0"/>
        <v>1.6192</v>
      </c>
      <c r="J19" s="100">
        <f t="shared" si="1"/>
        <v>1.6192</v>
      </c>
      <c r="K19" s="100">
        <f aca="true" t="shared" si="3" ref="K19:K32">SUM(L19:O19)</f>
        <v>0.4048</v>
      </c>
      <c r="L19" s="100"/>
      <c r="M19" s="100"/>
      <c r="N19" s="100">
        <v>0.4048</v>
      </c>
      <c r="O19" s="100"/>
      <c r="P19" s="100">
        <f aca="true" t="shared" si="4" ref="P19:P32">SUM(Q19:T19)</f>
        <v>0</v>
      </c>
      <c r="Q19" s="100"/>
      <c r="R19" s="100"/>
      <c r="S19" s="100">
        <v>0</v>
      </c>
      <c r="T19" s="100"/>
      <c r="U19" s="100">
        <f aca="true" t="shared" si="5" ref="U19:U32">SUM(V19:Y19)</f>
        <v>1.2144</v>
      </c>
      <c r="V19" s="100"/>
      <c r="W19" s="100"/>
      <c r="X19" s="100">
        <v>1.2144</v>
      </c>
      <c r="Y19" s="100"/>
      <c r="Z19" s="100">
        <f aca="true" t="shared" si="6" ref="Z19:Z32">SUM(AA19:AD19)</f>
        <v>1.6192</v>
      </c>
      <c r="AA19" s="100"/>
      <c r="AB19" s="100"/>
      <c r="AC19" s="100">
        <f t="shared" si="2"/>
        <v>1.6192</v>
      </c>
      <c r="AD19" s="100"/>
      <c r="AE19" s="141"/>
      <c r="AF19" s="141"/>
    </row>
    <row r="20" spans="1:32" ht="15.75">
      <c r="A20" s="96" t="s">
        <v>150</v>
      </c>
      <c r="B20" s="123" t="s">
        <v>166</v>
      </c>
      <c r="C20" s="97" t="s">
        <v>179</v>
      </c>
      <c r="D20" s="107">
        <v>2020</v>
      </c>
      <c r="E20" s="107">
        <v>2020</v>
      </c>
      <c r="F20" s="100"/>
      <c r="G20" s="100">
        <v>0.24894239999999998</v>
      </c>
      <c r="H20" s="110">
        <v>43567</v>
      </c>
      <c r="I20" s="100">
        <f t="shared" si="0"/>
        <v>0.24894239999999998</v>
      </c>
      <c r="J20" s="100">
        <f t="shared" si="1"/>
        <v>0.24894239999999998</v>
      </c>
      <c r="K20" s="100">
        <f t="shared" si="3"/>
        <v>0.24894239999999998</v>
      </c>
      <c r="L20" s="100"/>
      <c r="M20" s="100"/>
      <c r="N20" s="100">
        <f>G20</f>
        <v>0.24894239999999998</v>
      </c>
      <c r="O20" s="100"/>
      <c r="P20" s="100">
        <f t="shared" si="4"/>
        <v>0</v>
      </c>
      <c r="Q20" s="100"/>
      <c r="R20" s="100"/>
      <c r="S20" s="100">
        <v>0</v>
      </c>
      <c r="T20" s="100"/>
      <c r="U20" s="100">
        <f t="shared" si="5"/>
        <v>0</v>
      </c>
      <c r="V20" s="100"/>
      <c r="W20" s="100"/>
      <c r="X20" s="100">
        <v>0</v>
      </c>
      <c r="Y20" s="100"/>
      <c r="Z20" s="100">
        <f t="shared" si="6"/>
        <v>0.24894239999999998</v>
      </c>
      <c r="AA20" s="100"/>
      <c r="AB20" s="100"/>
      <c r="AC20" s="100">
        <f t="shared" si="2"/>
        <v>0.24894239999999998</v>
      </c>
      <c r="AD20" s="100"/>
      <c r="AE20" s="141"/>
      <c r="AF20" s="141"/>
    </row>
    <row r="21" spans="1:32" ht="15.75">
      <c r="A21" s="96" t="s">
        <v>203</v>
      </c>
      <c r="B21" s="101" t="s">
        <v>174</v>
      </c>
      <c r="C21" s="97" t="s">
        <v>180</v>
      </c>
      <c r="D21" s="108">
        <v>2022</v>
      </c>
      <c r="E21" s="108">
        <v>2022</v>
      </c>
      <c r="F21" s="100"/>
      <c r="G21" s="100">
        <v>7.030849945600002</v>
      </c>
      <c r="H21" s="110">
        <v>43567</v>
      </c>
      <c r="I21" s="100">
        <f t="shared" si="0"/>
        <v>7.030849945600002</v>
      </c>
      <c r="J21" s="100">
        <f t="shared" si="1"/>
        <v>7.030849945600002</v>
      </c>
      <c r="K21" s="100">
        <f t="shared" si="3"/>
        <v>0</v>
      </c>
      <c r="L21" s="100"/>
      <c r="M21" s="100"/>
      <c r="N21" s="100">
        <v>0</v>
      </c>
      <c r="O21" s="100"/>
      <c r="P21" s="100">
        <f t="shared" si="4"/>
        <v>0</v>
      </c>
      <c r="Q21" s="100"/>
      <c r="R21" s="100"/>
      <c r="S21" s="100">
        <v>0</v>
      </c>
      <c r="T21" s="100"/>
      <c r="U21" s="100">
        <f t="shared" si="5"/>
        <v>7.030849945600002</v>
      </c>
      <c r="V21" s="100"/>
      <c r="W21" s="100"/>
      <c r="X21" s="100">
        <f aca="true" t="shared" si="7" ref="X21:X27">I21</f>
        <v>7.030849945600002</v>
      </c>
      <c r="Y21" s="100"/>
      <c r="Z21" s="100">
        <f t="shared" si="6"/>
        <v>7.030849945600002</v>
      </c>
      <c r="AA21" s="100"/>
      <c r="AB21" s="100"/>
      <c r="AC21" s="100">
        <f t="shared" si="2"/>
        <v>7.030849945600002</v>
      </c>
      <c r="AD21" s="100"/>
      <c r="AE21" s="141"/>
      <c r="AF21" s="141"/>
    </row>
    <row r="22" spans="1:32" ht="15.75">
      <c r="A22" s="96" t="s">
        <v>204</v>
      </c>
      <c r="B22" s="101" t="s">
        <v>197</v>
      </c>
      <c r="C22" s="97" t="s">
        <v>181</v>
      </c>
      <c r="D22" s="108">
        <v>2022</v>
      </c>
      <c r="E22" s="108">
        <v>2022</v>
      </c>
      <c r="F22" s="100"/>
      <c r="G22" s="100">
        <v>2.46035834</v>
      </c>
      <c r="H22" s="110">
        <v>43567</v>
      </c>
      <c r="I22" s="100">
        <f t="shared" si="0"/>
        <v>2.46035834</v>
      </c>
      <c r="J22" s="100">
        <f t="shared" si="1"/>
        <v>2.46035834</v>
      </c>
      <c r="K22" s="100">
        <f t="shared" si="3"/>
        <v>0</v>
      </c>
      <c r="L22" s="100"/>
      <c r="M22" s="100"/>
      <c r="N22" s="100">
        <v>0</v>
      </c>
      <c r="O22" s="100"/>
      <c r="P22" s="100">
        <f t="shared" si="4"/>
        <v>0</v>
      </c>
      <c r="Q22" s="100"/>
      <c r="R22" s="100"/>
      <c r="S22" s="100">
        <v>0</v>
      </c>
      <c r="T22" s="100"/>
      <c r="U22" s="100">
        <f t="shared" si="5"/>
        <v>2.46035834</v>
      </c>
      <c r="V22" s="100"/>
      <c r="W22" s="100"/>
      <c r="X22" s="100">
        <f t="shared" si="7"/>
        <v>2.46035834</v>
      </c>
      <c r="Y22" s="100"/>
      <c r="Z22" s="100">
        <f t="shared" si="6"/>
        <v>2.46035834</v>
      </c>
      <c r="AA22" s="100"/>
      <c r="AB22" s="100"/>
      <c r="AC22" s="100">
        <f t="shared" si="2"/>
        <v>2.46035834</v>
      </c>
      <c r="AD22" s="100"/>
      <c r="AE22" s="141"/>
      <c r="AF22" s="141"/>
    </row>
    <row r="23" spans="1:32" ht="15.75">
      <c r="A23" s="96" t="s">
        <v>205</v>
      </c>
      <c r="B23" s="101" t="s">
        <v>175</v>
      </c>
      <c r="C23" s="97" t="s">
        <v>182</v>
      </c>
      <c r="D23" s="108">
        <v>2022</v>
      </c>
      <c r="E23" s="108">
        <v>2022</v>
      </c>
      <c r="F23" s="100"/>
      <c r="G23" s="100">
        <v>2.2350648</v>
      </c>
      <c r="H23" s="110">
        <v>43567</v>
      </c>
      <c r="I23" s="100">
        <f t="shared" si="0"/>
        <v>2.2350648</v>
      </c>
      <c r="J23" s="100">
        <f t="shared" si="1"/>
        <v>2.2350648</v>
      </c>
      <c r="K23" s="100">
        <f t="shared" si="3"/>
        <v>0</v>
      </c>
      <c r="L23" s="100"/>
      <c r="M23" s="100"/>
      <c r="N23" s="100">
        <v>0</v>
      </c>
      <c r="O23" s="100"/>
      <c r="P23" s="100">
        <f t="shared" si="4"/>
        <v>0</v>
      </c>
      <c r="Q23" s="100"/>
      <c r="R23" s="100"/>
      <c r="S23" s="100">
        <v>0</v>
      </c>
      <c r="T23" s="100"/>
      <c r="U23" s="100">
        <f t="shared" si="5"/>
        <v>2.2350648</v>
      </c>
      <c r="V23" s="100"/>
      <c r="W23" s="100"/>
      <c r="X23" s="100">
        <f t="shared" si="7"/>
        <v>2.2350648</v>
      </c>
      <c r="Y23" s="100"/>
      <c r="Z23" s="100">
        <f t="shared" si="6"/>
        <v>2.2350648</v>
      </c>
      <c r="AA23" s="100"/>
      <c r="AB23" s="100"/>
      <c r="AC23" s="100">
        <f t="shared" si="2"/>
        <v>2.2350648</v>
      </c>
      <c r="AD23" s="100"/>
      <c r="AE23" s="141"/>
      <c r="AF23" s="141"/>
    </row>
    <row r="24" spans="1:32" ht="15.75">
      <c r="A24" s="96" t="s">
        <v>206</v>
      </c>
      <c r="B24" s="101" t="s">
        <v>176</v>
      </c>
      <c r="C24" s="97" t="s">
        <v>183</v>
      </c>
      <c r="D24" s="108">
        <v>2022</v>
      </c>
      <c r="E24" s="108">
        <v>2022</v>
      </c>
      <c r="F24" s="100"/>
      <c r="G24" s="100">
        <v>1.50652884</v>
      </c>
      <c r="H24" s="110">
        <v>43567</v>
      </c>
      <c r="I24" s="100">
        <f t="shared" si="0"/>
        <v>1.50652884</v>
      </c>
      <c r="J24" s="100">
        <f t="shared" si="1"/>
        <v>1.50652884</v>
      </c>
      <c r="K24" s="100">
        <f t="shared" si="3"/>
        <v>0</v>
      </c>
      <c r="L24" s="100"/>
      <c r="M24" s="100"/>
      <c r="N24" s="100">
        <v>0</v>
      </c>
      <c r="O24" s="100"/>
      <c r="P24" s="100">
        <f t="shared" si="4"/>
        <v>0</v>
      </c>
      <c r="Q24" s="100"/>
      <c r="R24" s="100"/>
      <c r="S24" s="100">
        <v>0</v>
      </c>
      <c r="T24" s="100"/>
      <c r="U24" s="100">
        <f t="shared" si="5"/>
        <v>1.50652884</v>
      </c>
      <c r="V24" s="100"/>
      <c r="W24" s="100"/>
      <c r="X24" s="100">
        <f t="shared" si="7"/>
        <v>1.50652884</v>
      </c>
      <c r="Y24" s="100"/>
      <c r="Z24" s="100">
        <f t="shared" si="6"/>
        <v>1.50652884</v>
      </c>
      <c r="AA24" s="100"/>
      <c r="AB24" s="100"/>
      <c r="AC24" s="100">
        <f t="shared" si="2"/>
        <v>1.50652884</v>
      </c>
      <c r="AD24" s="100"/>
      <c r="AE24" s="141"/>
      <c r="AF24" s="141"/>
    </row>
    <row r="25" spans="1:33" ht="31.5">
      <c r="A25" s="96" t="s">
        <v>214</v>
      </c>
      <c r="B25" s="101" t="s">
        <v>217</v>
      </c>
      <c r="C25" s="99" t="s">
        <v>211</v>
      </c>
      <c r="D25" s="108">
        <v>2022</v>
      </c>
      <c r="E25" s="108">
        <v>2022</v>
      </c>
      <c r="F25" s="100"/>
      <c r="G25" s="100">
        <f>0.94988004*20.4%</f>
        <v>0.19377552816</v>
      </c>
      <c r="H25" s="154">
        <v>43567</v>
      </c>
      <c r="I25" s="100">
        <f>0.9543238189056*20.4%</f>
        <v>0.1946820590567424</v>
      </c>
      <c r="J25" s="100">
        <f>I25</f>
        <v>0.1946820590567424</v>
      </c>
      <c r="K25" s="100">
        <f>SUM(L25:O25)</f>
        <v>0</v>
      </c>
      <c r="L25" s="100"/>
      <c r="M25" s="100"/>
      <c r="N25" s="100">
        <v>0</v>
      </c>
      <c r="O25" s="100"/>
      <c r="P25" s="100">
        <f>SUM(Q25:T25)</f>
        <v>0</v>
      </c>
      <c r="Q25" s="100"/>
      <c r="R25" s="100"/>
      <c r="S25" s="100">
        <v>0</v>
      </c>
      <c r="T25" s="100"/>
      <c r="U25" s="100">
        <f>SUM(V25:Y25)</f>
        <v>0.1946820590567424</v>
      </c>
      <c r="V25" s="100"/>
      <c r="W25" s="100"/>
      <c r="X25" s="100">
        <f t="shared" si="7"/>
        <v>0.1946820590567424</v>
      </c>
      <c r="Y25" s="100"/>
      <c r="Z25" s="100">
        <f>SUM(AA25:AD25)</f>
        <v>0.1946820590567424</v>
      </c>
      <c r="AA25" s="100"/>
      <c r="AB25" s="100"/>
      <c r="AC25" s="100">
        <f>N25+S25+X25</f>
        <v>0.1946820590567424</v>
      </c>
      <c r="AD25" s="100"/>
      <c r="AE25" s="141"/>
      <c r="AF25" s="141"/>
      <c r="AG25" s="142"/>
    </row>
    <row r="26" spans="1:33" ht="15.75">
      <c r="A26" s="96" t="s">
        <v>215</v>
      </c>
      <c r="B26" s="101" t="s">
        <v>219</v>
      </c>
      <c r="C26" s="99" t="s">
        <v>212</v>
      </c>
      <c r="D26" s="108">
        <v>2022</v>
      </c>
      <c r="E26" s="108">
        <v>2022</v>
      </c>
      <c r="F26" s="100"/>
      <c r="G26" s="100">
        <f>1.49599167*20.4%</f>
        <v>0.30518230067999996</v>
      </c>
      <c r="H26" s="154">
        <v>43567</v>
      </c>
      <c r="I26" s="100">
        <f>1.7500967071744*20.4%</f>
        <v>0.3570197282635776</v>
      </c>
      <c r="J26" s="100">
        <f>I26</f>
        <v>0.3570197282635776</v>
      </c>
      <c r="K26" s="100">
        <f>SUM(L26:O26)</f>
        <v>0</v>
      </c>
      <c r="L26" s="100"/>
      <c r="M26" s="100"/>
      <c r="N26" s="100">
        <v>0</v>
      </c>
      <c r="O26" s="100"/>
      <c r="P26" s="100">
        <f>SUM(Q26:T26)</f>
        <v>0</v>
      </c>
      <c r="Q26" s="100"/>
      <c r="R26" s="100"/>
      <c r="S26" s="100">
        <v>0</v>
      </c>
      <c r="T26" s="100"/>
      <c r="U26" s="100">
        <f>SUM(V26:Y26)</f>
        <v>0.3570197282635776</v>
      </c>
      <c r="V26" s="100"/>
      <c r="W26" s="100"/>
      <c r="X26" s="100">
        <f t="shared" si="7"/>
        <v>0.3570197282635776</v>
      </c>
      <c r="Y26" s="100"/>
      <c r="Z26" s="100">
        <f>SUM(AA26:AD26)</f>
        <v>0.3570197282635776</v>
      </c>
      <c r="AA26" s="100"/>
      <c r="AB26" s="100"/>
      <c r="AC26" s="100">
        <f>N26+S26+X26</f>
        <v>0.3570197282635776</v>
      </c>
      <c r="AD26" s="100"/>
      <c r="AE26" s="141"/>
      <c r="AF26" s="141"/>
      <c r="AG26" s="142"/>
    </row>
    <row r="27" spans="1:33" ht="31.5">
      <c r="A27" s="96" t="s">
        <v>216</v>
      </c>
      <c r="B27" s="101" t="s">
        <v>218</v>
      </c>
      <c r="C27" s="99" t="s">
        <v>213</v>
      </c>
      <c r="D27" s="108">
        <v>2022</v>
      </c>
      <c r="E27" s="108">
        <v>2022</v>
      </c>
      <c r="F27" s="100"/>
      <c r="G27" s="100">
        <f>5.020172*20.4%</f>
        <v>1.0241150879999998</v>
      </c>
      <c r="H27" s="154">
        <v>43567</v>
      </c>
      <c r="I27" s="100">
        <f>6.0076448546816*20.4%</f>
        <v>1.2255595503550463</v>
      </c>
      <c r="J27" s="100">
        <f>I27</f>
        <v>1.2255595503550463</v>
      </c>
      <c r="K27" s="100">
        <f>SUM(L27:O27)</f>
        <v>0</v>
      </c>
      <c r="L27" s="100"/>
      <c r="M27" s="100"/>
      <c r="N27" s="100">
        <v>0</v>
      </c>
      <c r="O27" s="100"/>
      <c r="P27" s="100">
        <f>SUM(Q27:T27)</f>
        <v>0</v>
      </c>
      <c r="Q27" s="100"/>
      <c r="R27" s="100"/>
      <c r="S27" s="100">
        <v>0</v>
      </c>
      <c r="T27" s="100"/>
      <c r="U27" s="100">
        <f>SUM(V27:Y27)</f>
        <v>1.2255595503550463</v>
      </c>
      <c r="V27" s="100"/>
      <c r="W27" s="100"/>
      <c r="X27" s="100">
        <f t="shared" si="7"/>
        <v>1.2255595503550463</v>
      </c>
      <c r="Y27" s="100"/>
      <c r="Z27" s="100">
        <f>SUM(AA27:AD27)</f>
        <v>1.2255595503550463</v>
      </c>
      <c r="AA27" s="100"/>
      <c r="AB27" s="100"/>
      <c r="AC27" s="100">
        <f>N27+S27+X27</f>
        <v>1.2255595503550463</v>
      </c>
      <c r="AD27" s="100"/>
      <c r="AE27" s="141"/>
      <c r="AF27" s="141"/>
      <c r="AG27" s="142"/>
    </row>
    <row r="28" spans="1:33" s="93" customFormat="1" ht="18.75">
      <c r="A28" s="111" t="s">
        <v>210</v>
      </c>
      <c r="B28" s="155" t="s">
        <v>200</v>
      </c>
      <c r="C28" s="165"/>
      <c r="D28" s="109"/>
      <c r="E28" s="109"/>
      <c r="F28" s="104"/>
      <c r="G28" s="100"/>
      <c r="H28" s="154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4"/>
      <c r="AE28" s="141"/>
      <c r="AF28" s="141"/>
      <c r="AG28" s="156"/>
    </row>
    <row r="29" spans="1:33" s="93" customFormat="1" ht="15.75">
      <c r="A29" s="96" t="s">
        <v>151</v>
      </c>
      <c r="B29" s="123" t="s">
        <v>168</v>
      </c>
      <c r="C29" s="97" t="s">
        <v>184</v>
      </c>
      <c r="D29" s="107">
        <v>2020</v>
      </c>
      <c r="E29" s="107">
        <v>2022</v>
      </c>
      <c r="F29" s="104"/>
      <c r="G29" s="100">
        <v>554.677990967118</v>
      </c>
      <c r="H29" s="110">
        <v>43567</v>
      </c>
      <c r="I29" s="100">
        <f>N29+S29+X29</f>
        <v>596.09</v>
      </c>
      <c r="J29" s="100">
        <f>I29</f>
        <v>596.09</v>
      </c>
      <c r="K29" s="100">
        <f t="shared" si="3"/>
        <v>200.14</v>
      </c>
      <c r="L29" s="100"/>
      <c r="M29" s="100"/>
      <c r="N29" s="100">
        <f>ROUND(200143574.3/1000000,2)</f>
        <v>200.14</v>
      </c>
      <c r="O29" s="100"/>
      <c r="P29" s="100">
        <f t="shared" si="4"/>
        <v>197.72</v>
      </c>
      <c r="Q29" s="100"/>
      <c r="R29" s="100"/>
      <c r="S29" s="100">
        <f>ROUND(197724851.6672/1000000,2)</f>
        <v>197.72</v>
      </c>
      <c r="T29" s="100"/>
      <c r="U29" s="100">
        <f t="shared" si="5"/>
        <v>198.23</v>
      </c>
      <c r="V29" s="100"/>
      <c r="W29" s="100"/>
      <c r="X29" s="100">
        <f>ROUND(198228529.644288/1000000,2)</f>
        <v>198.23</v>
      </c>
      <c r="Y29" s="100"/>
      <c r="Z29" s="100">
        <f t="shared" si="6"/>
        <v>596.09</v>
      </c>
      <c r="AA29" s="100"/>
      <c r="AB29" s="100"/>
      <c r="AC29" s="100">
        <f t="shared" si="2"/>
        <v>596.09</v>
      </c>
      <c r="AD29" s="104"/>
      <c r="AE29" s="141"/>
      <c r="AF29" s="141"/>
      <c r="AG29" s="156"/>
    </row>
    <row r="30" spans="1:33" s="93" customFormat="1" ht="18.75">
      <c r="A30" s="111" t="s">
        <v>207</v>
      </c>
      <c r="B30" s="152" t="s">
        <v>199</v>
      </c>
      <c r="C30" s="97"/>
      <c r="D30" s="107"/>
      <c r="E30" s="107"/>
      <c r="F30" s="104"/>
      <c r="G30" s="100"/>
      <c r="H30" s="11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4"/>
      <c r="AE30" s="141"/>
      <c r="AF30" s="141"/>
      <c r="AG30" s="156"/>
    </row>
    <row r="31" spans="1:33" ht="15.75">
      <c r="A31" s="96" t="s">
        <v>208</v>
      </c>
      <c r="B31" s="101" t="s">
        <v>169</v>
      </c>
      <c r="C31" s="97" t="s">
        <v>185</v>
      </c>
      <c r="D31" s="107">
        <v>2020</v>
      </c>
      <c r="E31" s="107">
        <v>2020</v>
      </c>
      <c r="F31" s="100"/>
      <c r="G31" s="100">
        <v>56.3656833976834</v>
      </c>
      <c r="H31" s="110">
        <v>43567</v>
      </c>
      <c r="I31" s="100">
        <f>53.731+22.862*20.4%</f>
        <v>58.394848</v>
      </c>
      <c r="J31" s="100">
        <f>I31</f>
        <v>58.394848</v>
      </c>
      <c r="K31" s="100">
        <f t="shared" si="3"/>
        <v>58.394848</v>
      </c>
      <c r="L31" s="100"/>
      <c r="M31" s="100"/>
      <c r="N31" s="100">
        <f>I31</f>
        <v>58.394848</v>
      </c>
      <c r="O31" s="100"/>
      <c r="P31" s="100">
        <f t="shared" si="4"/>
        <v>0</v>
      </c>
      <c r="Q31" s="100"/>
      <c r="R31" s="100"/>
      <c r="S31" s="100">
        <v>0</v>
      </c>
      <c r="T31" s="100"/>
      <c r="U31" s="100">
        <f t="shared" si="5"/>
        <v>0</v>
      </c>
      <c r="V31" s="100"/>
      <c r="W31" s="100"/>
      <c r="X31" s="100">
        <v>0</v>
      </c>
      <c r="Y31" s="100"/>
      <c r="Z31" s="100">
        <f t="shared" si="6"/>
        <v>58.394848</v>
      </c>
      <c r="AA31" s="100"/>
      <c r="AB31" s="100"/>
      <c r="AC31" s="100">
        <f t="shared" si="2"/>
        <v>58.394848</v>
      </c>
      <c r="AD31" s="100"/>
      <c r="AE31" s="141"/>
      <c r="AF31" s="141"/>
      <c r="AG31" s="142"/>
    </row>
    <row r="32" spans="1:33" ht="15.75">
      <c r="A32" s="96" t="s">
        <v>209</v>
      </c>
      <c r="B32" s="101" t="s">
        <v>170</v>
      </c>
      <c r="C32" s="97" t="s">
        <v>186</v>
      </c>
      <c r="D32" s="107">
        <v>2020</v>
      </c>
      <c r="E32" s="107">
        <v>2020</v>
      </c>
      <c r="F32" s="100"/>
      <c r="G32" s="100">
        <v>0.52013228</v>
      </c>
      <c r="H32" s="110">
        <v>43567</v>
      </c>
      <c r="I32" s="100">
        <v>0.53781677752</v>
      </c>
      <c r="J32" s="100">
        <f>I32</f>
        <v>0.53781677752</v>
      </c>
      <c r="K32" s="100">
        <f t="shared" si="3"/>
        <v>0.53781677752</v>
      </c>
      <c r="L32" s="100"/>
      <c r="M32" s="100"/>
      <c r="N32" s="100">
        <f>I32</f>
        <v>0.53781677752</v>
      </c>
      <c r="O32" s="100"/>
      <c r="P32" s="100">
        <f t="shared" si="4"/>
        <v>0</v>
      </c>
      <c r="Q32" s="100"/>
      <c r="R32" s="100"/>
      <c r="S32" s="100">
        <v>0</v>
      </c>
      <c r="T32" s="100"/>
      <c r="U32" s="100">
        <f t="shared" si="5"/>
        <v>0</v>
      </c>
      <c r="V32" s="100"/>
      <c r="W32" s="100"/>
      <c r="X32" s="100">
        <v>0</v>
      </c>
      <c r="Y32" s="100"/>
      <c r="Z32" s="100">
        <f t="shared" si="6"/>
        <v>0.53781677752</v>
      </c>
      <c r="AA32" s="100"/>
      <c r="AB32" s="100"/>
      <c r="AC32" s="100">
        <f t="shared" si="2"/>
        <v>0.53781677752</v>
      </c>
      <c r="AD32" s="100"/>
      <c r="AE32" s="141"/>
      <c r="AF32" s="141"/>
      <c r="AG32" s="142"/>
    </row>
    <row r="33" spans="1:33" ht="15.75">
      <c r="A33" s="96" t="s">
        <v>220</v>
      </c>
      <c r="B33" s="101" t="s">
        <v>228</v>
      </c>
      <c r="C33" s="99" t="s">
        <v>225</v>
      </c>
      <c r="D33" s="108">
        <v>2020</v>
      </c>
      <c r="E33" s="108">
        <v>2020</v>
      </c>
      <c r="F33" s="100"/>
      <c r="G33" s="100">
        <f>5.7195*20.4%</f>
        <v>1.1667779999999999</v>
      </c>
      <c r="H33" s="154">
        <v>43567</v>
      </c>
      <c r="I33" s="100">
        <f>6*20.4%</f>
        <v>1.224</v>
      </c>
      <c r="J33" s="100">
        <f>I33</f>
        <v>1.224</v>
      </c>
      <c r="K33" s="100">
        <f>SUM(L33:O33)</f>
        <v>1.224</v>
      </c>
      <c r="L33" s="100"/>
      <c r="M33" s="100"/>
      <c r="N33" s="100">
        <f>I33</f>
        <v>1.224</v>
      </c>
      <c r="O33" s="100"/>
      <c r="P33" s="100">
        <f>SUM(Q33:T33)</f>
        <v>0</v>
      </c>
      <c r="Q33" s="100"/>
      <c r="R33" s="100"/>
      <c r="S33" s="100">
        <v>0</v>
      </c>
      <c r="T33" s="100"/>
      <c r="U33" s="100">
        <f>SUM(V33:Y33)</f>
        <v>0</v>
      </c>
      <c r="V33" s="100"/>
      <c r="W33" s="100"/>
      <c r="X33" s="100">
        <v>0</v>
      </c>
      <c r="Y33" s="100"/>
      <c r="Z33" s="100">
        <f>SUM(AA33:AD33)</f>
        <v>1.224</v>
      </c>
      <c r="AA33" s="100"/>
      <c r="AB33" s="100"/>
      <c r="AC33" s="100">
        <f>N33+S33+X33</f>
        <v>1.224</v>
      </c>
      <c r="AD33" s="100"/>
      <c r="AE33" s="141"/>
      <c r="AF33" s="141"/>
      <c r="AG33" s="142"/>
    </row>
    <row r="34" spans="1:33" ht="15.75">
      <c r="A34" s="96" t="s">
        <v>221</v>
      </c>
      <c r="B34" s="101" t="s">
        <v>223</v>
      </c>
      <c r="C34" s="99" t="s">
        <v>226</v>
      </c>
      <c r="D34" s="108">
        <v>2020</v>
      </c>
      <c r="E34" s="108">
        <v>2022</v>
      </c>
      <c r="F34" s="100"/>
      <c r="G34" s="100">
        <f>60*20.4%</f>
        <v>12.239999999999998</v>
      </c>
      <c r="H34" s="154">
        <v>43567</v>
      </c>
      <c r="I34" s="100">
        <v>12.239999999999998</v>
      </c>
      <c r="J34" s="100">
        <f>I34</f>
        <v>12.239999999999998</v>
      </c>
      <c r="K34" s="100">
        <f>SUM(L34:O34)</f>
        <v>4.08</v>
      </c>
      <c r="L34" s="100"/>
      <c r="M34" s="100"/>
      <c r="N34" s="100">
        <f>20*20.4%</f>
        <v>4.08</v>
      </c>
      <c r="O34" s="100"/>
      <c r="P34" s="100">
        <f>SUM(Q34:T34)</f>
        <v>4.08</v>
      </c>
      <c r="Q34" s="100"/>
      <c r="R34" s="100"/>
      <c r="S34" s="100">
        <f>20*20.4%</f>
        <v>4.08</v>
      </c>
      <c r="T34" s="100"/>
      <c r="U34" s="100">
        <f>SUM(V34:Y34)</f>
        <v>4.08</v>
      </c>
      <c r="V34" s="100"/>
      <c r="W34" s="100"/>
      <c r="X34" s="100">
        <f>20*20.4%</f>
        <v>4.08</v>
      </c>
      <c r="Y34" s="100"/>
      <c r="Z34" s="100">
        <f>SUM(AA34:AD34)</f>
        <v>12.24</v>
      </c>
      <c r="AA34" s="100"/>
      <c r="AB34" s="100"/>
      <c r="AC34" s="100">
        <f>N34+S34+X34</f>
        <v>12.24</v>
      </c>
      <c r="AD34" s="100"/>
      <c r="AE34" s="141"/>
      <c r="AF34" s="141"/>
      <c r="AG34" s="142"/>
    </row>
    <row r="35" spans="1:33" ht="15.75">
      <c r="A35" s="96" t="s">
        <v>222</v>
      </c>
      <c r="B35" s="101" t="s">
        <v>224</v>
      </c>
      <c r="C35" s="99" t="s">
        <v>227</v>
      </c>
      <c r="D35" s="108">
        <v>2020</v>
      </c>
      <c r="E35" s="108">
        <v>2020</v>
      </c>
      <c r="F35" s="100"/>
      <c r="G35" s="100">
        <f>5.5*20.4%</f>
        <v>1.1219999999999999</v>
      </c>
      <c r="H35" s="154">
        <v>43567</v>
      </c>
      <c r="I35" s="100">
        <f>5.7*0.204</f>
        <v>1.1628</v>
      </c>
      <c r="J35" s="100">
        <f>I35</f>
        <v>1.1628</v>
      </c>
      <c r="K35" s="100">
        <f>SUM(L35:O35)</f>
        <v>1.1628</v>
      </c>
      <c r="L35" s="100"/>
      <c r="M35" s="100"/>
      <c r="N35" s="100">
        <f>I35</f>
        <v>1.1628</v>
      </c>
      <c r="O35" s="100"/>
      <c r="P35" s="100">
        <f>SUM(Q35:T35)</f>
        <v>0</v>
      </c>
      <c r="Q35" s="100"/>
      <c r="R35" s="100"/>
      <c r="S35" s="100">
        <v>0</v>
      </c>
      <c r="T35" s="100"/>
      <c r="U35" s="100">
        <f>SUM(V35:Y35)</f>
        <v>0</v>
      </c>
      <c r="V35" s="100"/>
      <c r="W35" s="100"/>
      <c r="X35" s="100">
        <v>0</v>
      </c>
      <c r="Y35" s="100"/>
      <c r="Z35" s="100">
        <f>SUM(AA35:AD35)</f>
        <v>1.1628</v>
      </c>
      <c r="AA35" s="100"/>
      <c r="AB35" s="100"/>
      <c r="AC35" s="100">
        <f>N35+S35+X35</f>
        <v>1.1628</v>
      </c>
      <c r="AD35" s="100"/>
      <c r="AE35" s="141"/>
      <c r="AF35" s="141"/>
      <c r="AG35" s="142"/>
    </row>
    <row r="36" spans="1:33" ht="18.75">
      <c r="A36" s="176"/>
      <c r="B36" s="176"/>
      <c r="C36" s="105"/>
      <c r="D36" s="106"/>
      <c r="E36" s="106"/>
      <c r="F36" s="106"/>
      <c r="G36" s="150"/>
      <c r="H36" s="126"/>
      <c r="I36" s="126"/>
      <c r="J36" s="126"/>
      <c r="K36" s="151"/>
      <c r="L36" s="126"/>
      <c r="M36" s="126"/>
      <c r="N36" s="126"/>
      <c r="O36" s="126"/>
      <c r="P36" s="150"/>
      <c r="Q36" s="126"/>
      <c r="R36" s="126"/>
      <c r="S36" s="126"/>
      <c r="T36" s="126"/>
      <c r="U36" s="126"/>
      <c r="V36" s="126"/>
      <c r="W36" s="126"/>
      <c r="X36" s="126"/>
      <c r="Y36" s="126"/>
      <c r="Z36" s="150"/>
      <c r="AA36" s="126"/>
      <c r="AB36" s="126"/>
      <c r="AC36" s="127"/>
      <c r="AD36" s="106"/>
      <c r="AE36" s="141"/>
      <c r="AF36" s="141"/>
      <c r="AG36" s="142"/>
    </row>
    <row r="37" spans="1:33" ht="39.7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AE37" s="142"/>
      <c r="AF37" s="142"/>
      <c r="AG37" s="142"/>
    </row>
  </sheetData>
  <sheetProtection/>
  <mergeCells count="20">
    <mergeCell ref="C9:C11"/>
    <mergeCell ref="F9:H9"/>
    <mergeCell ref="E9:E10"/>
    <mergeCell ref="I9:I10"/>
    <mergeCell ref="A36:B36"/>
    <mergeCell ref="A3:T3"/>
    <mergeCell ref="A4:T4"/>
    <mergeCell ref="A6:T6"/>
    <mergeCell ref="A7:T7"/>
    <mergeCell ref="A9:A11"/>
    <mergeCell ref="B9:B11"/>
    <mergeCell ref="A37:J37"/>
    <mergeCell ref="D9:D11"/>
    <mergeCell ref="J9:J10"/>
    <mergeCell ref="K9:AD9"/>
    <mergeCell ref="F10:H10"/>
    <mergeCell ref="K10:O10"/>
    <mergeCell ref="P10:T10"/>
    <mergeCell ref="Z10:AD10"/>
    <mergeCell ref="U10:Y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N23 G23 G28 N28 G13 N13 N18:N21 G20:G21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29" r:id="rId1"/>
  <headerFooter alignWithMargins="0">
    <oddHeader>&amp;L&amp;"Arial,обычный"&amp;6Подготовлено с использованием системы ГАРАНТ</oddHeader>
  </headerFooter>
  <ignoredErrors>
    <ignoredError sqref="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0"/>
  <sheetViews>
    <sheetView view="pageBreakPreview" zoomScale="60" zoomScalePageLayoutView="0" workbookViewId="0" topLeftCell="A1">
      <selection activeCell="J38" sqref="J38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15.125" style="1" customWidth="1"/>
    <col min="4" max="4" width="11.625" style="1" customWidth="1"/>
    <col min="5" max="5" width="14.875" style="1" customWidth="1"/>
    <col min="6" max="6" width="30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0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8.1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5.75">
      <c r="O1" s="145" t="s">
        <v>122</v>
      </c>
    </row>
    <row r="2" spans="12:15" ht="18.75">
      <c r="L2" s="73"/>
      <c r="M2" s="73"/>
      <c r="N2" s="73"/>
      <c r="O2" s="3" t="s">
        <v>152</v>
      </c>
    </row>
    <row r="3" spans="1:15" ht="18.7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46" ht="18.75">
      <c r="A4" s="182" t="s">
        <v>111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8"/>
      <c r="K5" s="4"/>
      <c r="L5" s="4"/>
      <c r="M5" s="4"/>
      <c r="N5" s="4"/>
      <c r="O5" s="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8" ht="18.75">
      <c r="A6" s="183" t="s">
        <v>155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81" t="s">
        <v>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82.5" customHeight="1">
      <c r="A9" s="170" t="s">
        <v>3</v>
      </c>
      <c r="B9" s="170" t="s">
        <v>90</v>
      </c>
      <c r="C9" s="170" t="s">
        <v>91</v>
      </c>
      <c r="D9" s="172" t="s">
        <v>6</v>
      </c>
      <c r="E9" s="170" t="s">
        <v>112</v>
      </c>
      <c r="F9" s="170" t="s">
        <v>113</v>
      </c>
      <c r="G9" s="170" t="s">
        <v>188</v>
      </c>
      <c r="H9" s="170"/>
      <c r="I9" s="170"/>
      <c r="J9" s="174" t="s">
        <v>189</v>
      </c>
      <c r="K9" s="174"/>
      <c r="L9" s="170" t="s">
        <v>187</v>
      </c>
      <c r="M9" s="170"/>
      <c r="N9" s="170"/>
      <c r="O9" s="170"/>
    </row>
    <row r="10" spans="1:15" ht="40.5" customHeight="1">
      <c r="A10" s="170"/>
      <c r="B10" s="170"/>
      <c r="C10" s="170"/>
      <c r="D10" s="172"/>
      <c r="E10" s="170"/>
      <c r="F10" s="170"/>
      <c r="G10" s="173" t="s">
        <v>11</v>
      </c>
      <c r="H10" s="174"/>
      <c r="I10" s="174"/>
      <c r="J10" s="173" t="s">
        <v>160</v>
      </c>
      <c r="K10" s="175"/>
      <c r="L10" s="37" t="s">
        <v>87</v>
      </c>
      <c r="M10" s="37" t="s">
        <v>88</v>
      </c>
      <c r="N10" s="37" t="s">
        <v>159</v>
      </c>
      <c r="O10" s="170" t="s">
        <v>12</v>
      </c>
    </row>
    <row r="11" spans="1:15" ht="120">
      <c r="A11" s="170"/>
      <c r="B11" s="170"/>
      <c r="C11" s="170"/>
      <c r="D11" s="172"/>
      <c r="E11" s="45" t="s">
        <v>11</v>
      </c>
      <c r="F11" s="45" t="s">
        <v>13</v>
      </c>
      <c r="G11" s="9" t="s">
        <v>114</v>
      </c>
      <c r="H11" s="46" t="s">
        <v>115</v>
      </c>
      <c r="I11" s="46" t="s">
        <v>116</v>
      </c>
      <c r="J11" s="64" t="s">
        <v>117</v>
      </c>
      <c r="K11" s="9" t="s">
        <v>118</v>
      </c>
      <c r="L11" s="8" t="s">
        <v>11</v>
      </c>
      <c r="M11" s="8" t="s">
        <v>11</v>
      </c>
      <c r="N11" s="8" t="s">
        <v>11</v>
      </c>
      <c r="O11" s="170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1">
        <v>10</v>
      </c>
      <c r="K12" s="8">
        <v>11</v>
      </c>
      <c r="L12" s="12" t="s">
        <v>119</v>
      </c>
      <c r="M12" s="12" t="s">
        <v>120</v>
      </c>
      <c r="N12" s="12" t="s">
        <v>121</v>
      </c>
      <c r="O12" s="8">
        <v>13</v>
      </c>
    </row>
    <row r="13" spans="1:17" ht="16.5">
      <c r="A13" s="103" t="str">
        <f>'прил.1'!A13</f>
        <v>1.</v>
      </c>
      <c r="B13" s="128" t="s">
        <v>144</v>
      </c>
      <c r="C13" s="120"/>
      <c r="D13" s="108"/>
      <c r="E13" s="108"/>
      <c r="F13" s="94"/>
      <c r="G13" s="94"/>
      <c r="H13" s="94"/>
      <c r="I13" s="117"/>
      <c r="J13" s="118"/>
      <c r="K13" s="100"/>
      <c r="L13" s="137"/>
      <c r="M13" s="117"/>
      <c r="N13" s="117"/>
      <c r="O13" s="137"/>
      <c r="P13" s="141"/>
      <c r="Q13" s="141"/>
    </row>
    <row r="14" spans="1:17" ht="15.75">
      <c r="A14" s="96" t="str">
        <f>'прил.1'!A14</f>
        <v>1.1.</v>
      </c>
      <c r="B14" s="101" t="str">
        <f>'прил.1'!B14</f>
        <v>Охранно-пожарная сигнализация </v>
      </c>
      <c r="C14" s="129" t="str">
        <f>'прил.1'!C14</f>
        <v>J_K01</v>
      </c>
      <c r="D14" s="135">
        <f>'прил.1'!D14</f>
        <v>2022</v>
      </c>
      <c r="E14" s="135">
        <f>'прил.1'!E14</f>
        <v>2022</v>
      </c>
      <c r="F14" s="100">
        <f>'прил.1'!G14/1.2</f>
        <v>1.4342700000000002</v>
      </c>
      <c r="G14" s="100">
        <f>SUM(H14:I14)</f>
        <v>1.4342700000000002</v>
      </c>
      <c r="H14" s="100">
        <f>'прил.1'!J14/1.2</f>
        <v>1.4342700000000002</v>
      </c>
      <c r="I14" s="117"/>
      <c r="J14" s="118"/>
      <c r="K14" s="100">
        <f>G14</f>
        <v>1.4342700000000002</v>
      </c>
      <c r="L14" s="137">
        <f>'прил.1'!N14/1.2</f>
        <v>0</v>
      </c>
      <c r="M14" s="137">
        <f>'прил.1'!S14/1.2</f>
        <v>0</v>
      </c>
      <c r="N14" s="137">
        <f>'прил.1'!X14/1.2</f>
        <v>1.4342700000000002</v>
      </c>
      <c r="O14" s="137">
        <f>L14+M14+N14</f>
        <v>1.4342700000000002</v>
      </c>
      <c r="P14" s="141"/>
      <c r="Q14" s="141"/>
    </row>
    <row r="15" spans="1:17" ht="16.5">
      <c r="A15" s="96" t="str">
        <f>'прил.1'!A15</f>
        <v>1.2.</v>
      </c>
      <c r="B15" s="101" t="str">
        <f>'прил.1'!B15</f>
        <v>Установка шлагбаумов</v>
      </c>
      <c r="C15" s="129" t="str">
        <f>'прил.1'!C15</f>
        <v>J_K02</v>
      </c>
      <c r="D15" s="135">
        <f>'прил.1'!D15</f>
        <v>2022</v>
      </c>
      <c r="E15" s="135">
        <f>'прил.1'!E15</f>
        <v>2022</v>
      </c>
      <c r="F15" s="94">
        <f>'прил.1'!G15/1.2</f>
        <v>0.19123599889749335</v>
      </c>
      <c r="G15" s="94">
        <f>SUM(H15:I15)</f>
        <v>0.19123599889749335</v>
      </c>
      <c r="H15" s="94">
        <f>'прил.1'!J15/1.2</f>
        <v>0.19123599889749335</v>
      </c>
      <c r="I15" s="117"/>
      <c r="J15" s="118"/>
      <c r="K15" s="100">
        <f>G15</f>
        <v>0.19123599889749335</v>
      </c>
      <c r="L15" s="137">
        <f>'прил.1'!N15/1.2</f>
        <v>0</v>
      </c>
      <c r="M15" s="137">
        <f>'прил.1'!S15/1.2</f>
        <v>0</v>
      </c>
      <c r="N15" s="137">
        <f>'прил.1'!X15/1.2</f>
        <v>0.19123599889749335</v>
      </c>
      <c r="O15" s="137">
        <f>L15+M15+N15</f>
        <v>0.19123599889749335</v>
      </c>
      <c r="P15" s="141"/>
      <c r="Q15" s="141"/>
    </row>
    <row r="16" spans="1:17" ht="16.5">
      <c r="A16" s="96" t="str">
        <f>'прил.1'!A16</f>
        <v>1.3.</v>
      </c>
      <c r="B16" s="101" t="str">
        <f>'прил.1'!B16</f>
        <v>Модернизация системы контроля и управления доступом</v>
      </c>
      <c r="C16" s="99" t="str">
        <f>'прил.1'!C16</f>
        <v>J_K03</v>
      </c>
      <c r="D16" s="135">
        <f>'прил.1'!D16</f>
        <v>2022</v>
      </c>
      <c r="E16" s="135">
        <f>'прил.1'!E16</f>
        <v>2022</v>
      </c>
      <c r="F16" s="94">
        <f>'прил.1'!G16/1.2</f>
        <v>0.2390449986218667</v>
      </c>
      <c r="G16" s="95">
        <f>SUM(H16:I16)</f>
        <v>0.2390449986218667</v>
      </c>
      <c r="H16" s="95">
        <f>'прил.1'!J16/1.2</f>
        <v>0.2390449986218667</v>
      </c>
      <c r="I16" s="117"/>
      <c r="J16" s="118"/>
      <c r="K16" s="100">
        <f>G16</f>
        <v>0.2390449986218667</v>
      </c>
      <c r="L16" s="137">
        <f>'прил.1'!N16/1.2</f>
        <v>0</v>
      </c>
      <c r="M16" s="137">
        <f>'прил.1'!S16/1.2</f>
        <v>0</v>
      </c>
      <c r="N16" s="137">
        <f>'прил.1'!X16/1.2</f>
        <v>0.2390449986218667</v>
      </c>
      <c r="O16" s="137">
        <f>L16+M16+N16</f>
        <v>0.2390449986218667</v>
      </c>
      <c r="P16" s="141"/>
      <c r="Q16" s="141"/>
    </row>
    <row r="17" spans="1:15" ht="15.75">
      <c r="A17" s="103" t="str">
        <f>'прил.1'!A17</f>
        <v>2.</v>
      </c>
      <c r="B17" s="124" t="s">
        <v>145</v>
      </c>
      <c r="C17" s="72"/>
      <c r="D17" s="72"/>
      <c r="E17" s="72"/>
      <c r="F17" s="117"/>
      <c r="G17" s="117"/>
      <c r="H17" s="117"/>
      <c r="I17" s="117"/>
      <c r="J17" s="118"/>
      <c r="K17" s="117"/>
      <c r="L17" s="117"/>
      <c r="M17" s="117"/>
      <c r="N17" s="117"/>
      <c r="O17" s="117"/>
    </row>
    <row r="18" spans="1:17" ht="15.75">
      <c r="A18" s="96" t="str">
        <f>'прил.1'!A18</f>
        <v>2.1.</v>
      </c>
      <c r="B18" s="123" t="str">
        <f>'прил.1'!B18</f>
        <v>Базовая рабочая станция МН-2-2018-3 </v>
      </c>
      <c r="C18" s="130" t="str">
        <f>'прил.1'!C18</f>
        <v>J_K04</v>
      </c>
      <c r="D18" s="133">
        <f>'прил.1'!D18</f>
        <v>2020</v>
      </c>
      <c r="E18" s="133">
        <f>'прил.1'!E18</f>
        <v>2020</v>
      </c>
      <c r="F18" s="148">
        <f>'прил.1'!G18/1.2</f>
        <v>26.038600000000002</v>
      </c>
      <c r="G18" s="100">
        <f>SUM(H18:I18)</f>
        <v>26.038600000000002</v>
      </c>
      <c r="H18" s="100">
        <f>'прил.1'!J18/1.2</f>
        <v>26.038600000000002</v>
      </c>
      <c r="I18" s="117"/>
      <c r="J18" s="118"/>
      <c r="K18" s="100">
        <f aca="true" t="shared" si="0" ref="K18:K24">G18</f>
        <v>26.038600000000002</v>
      </c>
      <c r="L18" s="100">
        <f>'прил.1'!N18/1.2</f>
        <v>26.038600000000002</v>
      </c>
      <c r="M18" s="137">
        <f>'прил.1'!S18/1.2</f>
        <v>0</v>
      </c>
      <c r="N18" s="137">
        <f>'прил.1'!X18/1.2</f>
        <v>0</v>
      </c>
      <c r="O18" s="137">
        <f aca="true" t="shared" si="1" ref="O18:O32">L18+M18+N18</f>
        <v>26.038600000000002</v>
      </c>
      <c r="P18" s="141"/>
      <c r="Q18" s="141"/>
    </row>
    <row r="19" spans="1:17" ht="15.75">
      <c r="A19" s="96" t="str">
        <f>'прил.1'!A19</f>
        <v>2.2.</v>
      </c>
      <c r="B19" s="123" t="str">
        <f>'прил.1'!B19</f>
        <v>Интерактивный ИБП APC by Schneider Electric Smart-UPS SUA5000RMI5U </v>
      </c>
      <c r="C19" s="131" t="str">
        <f>'прил.1'!C19</f>
        <v>J_K05</v>
      </c>
      <c r="D19" s="134">
        <f>'прил.1'!D19</f>
        <v>2020</v>
      </c>
      <c r="E19" s="134">
        <f>'прил.1'!E19</f>
        <v>2022</v>
      </c>
      <c r="F19" s="148">
        <f>'прил.1'!G19/1.2</f>
        <v>1.3493333333333333</v>
      </c>
      <c r="G19" s="100">
        <f aca="true" t="shared" si="2" ref="G19:G24">SUM(H19:I19)</f>
        <v>1.3493333333333333</v>
      </c>
      <c r="H19" s="100">
        <f>'прил.1'!J19/1.2</f>
        <v>1.3493333333333333</v>
      </c>
      <c r="I19" s="117"/>
      <c r="J19" s="118"/>
      <c r="K19" s="100">
        <f t="shared" si="0"/>
        <v>1.3493333333333333</v>
      </c>
      <c r="L19" s="100">
        <f>'прил.1'!N19/1.2</f>
        <v>0.3373333333333333</v>
      </c>
      <c r="M19" s="137">
        <f>'прил.1'!S19/1.2</f>
        <v>0</v>
      </c>
      <c r="N19" s="137">
        <f>'прил.1'!X19/1.2</f>
        <v>1.012</v>
      </c>
      <c r="O19" s="137">
        <f t="shared" si="1"/>
        <v>1.3493333333333333</v>
      </c>
      <c r="P19" s="141"/>
      <c r="Q19" s="141"/>
    </row>
    <row r="20" spans="1:17" ht="15.75">
      <c r="A20" s="96" t="str">
        <f>'прил.1'!A20</f>
        <v>2.3.</v>
      </c>
      <c r="B20" s="123" t="str">
        <f>'прил.1'!B20</f>
        <v>Ноутбук НБ2-2-2018-3 </v>
      </c>
      <c r="C20" s="131" t="str">
        <f>'прил.1'!C20</f>
        <v>J_K06</v>
      </c>
      <c r="D20" s="134">
        <f>'прил.1'!D20</f>
        <v>2020</v>
      </c>
      <c r="E20" s="134">
        <f>'прил.1'!E20</f>
        <v>2020</v>
      </c>
      <c r="F20" s="148">
        <f>'прил.1'!G20/1.2</f>
        <v>0.207452</v>
      </c>
      <c r="G20" s="100">
        <f t="shared" si="2"/>
        <v>0.207452</v>
      </c>
      <c r="H20" s="100">
        <f>'прил.1'!J20/1.2</f>
        <v>0.207452</v>
      </c>
      <c r="I20" s="117"/>
      <c r="J20" s="118"/>
      <c r="K20" s="100">
        <f t="shared" si="0"/>
        <v>0.207452</v>
      </c>
      <c r="L20" s="100">
        <f>'прил.1'!N20/1.2</f>
        <v>0.207452</v>
      </c>
      <c r="M20" s="137">
        <f>'прил.1'!S20/1.2</f>
        <v>0</v>
      </c>
      <c r="N20" s="137">
        <f>'прил.1'!X20/1.2</f>
        <v>0</v>
      </c>
      <c r="O20" s="137">
        <f t="shared" si="1"/>
        <v>0.207452</v>
      </c>
      <c r="P20" s="141"/>
      <c r="Q20" s="141"/>
    </row>
    <row r="21" spans="1:17" ht="15.75">
      <c r="A21" s="96" t="str">
        <f>'прил.1'!A21</f>
        <v>2.4.</v>
      </c>
      <c r="B21" s="101" t="str">
        <f>'прил.1'!B21</f>
        <v>Коммутатор Cisco</v>
      </c>
      <c r="C21" s="131" t="str">
        <f>'прил.1'!C21</f>
        <v>J_K07</v>
      </c>
      <c r="D21" s="134">
        <f>'прил.1'!D21</f>
        <v>2022</v>
      </c>
      <c r="E21" s="134">
        <f>'прил.1'!E21</f>
        <v>2022</v>
      </c>
      <c r="F21" s="148">
        <f>'прил.1'!G21/1.2</f>
        <v>5.859041621333335</v>
      </c>
      <c r="G21" s="100">
        <f t="shared" si="2"/>
        <v>5.859041621333335</v>
      </c>
      <c r="H21" s="100">
        <f>'прил.1'!J21/1.2</f>
        <v>5.859041621333335</v>
      </c>
      <c r="I21" s="117"/>
      <c r="J21" s="118"/>
      <c r="K21" s="100">
        <f t="shared" si="0"/>
        <v>5.859041621333335</v>
      </c>
      <c r="L21" s="100">
        <f>'прил.1'!N21/1.2</f>
        <v>0</v>
      </c>
      <c r="M21" s="137">
        <f>'прил.1'!S21/1.2</f>
        <v>0</v>
      </c>
      <c r="N21" s="137">
        <f>'прил.1'!X21/1.2</f>
        <v>5.859041621333335</v>
      </c>
      <c r="O21" s="137">
        <f t="shared" si="1"/>
        <v>5.859041621333335</v>
      </c>
      <c r="P21" s="141"/>
      <c r="Q21" s="141"/>
    </row>
    <row r="22" spans="1:17" ht="15.75">
      <c r="A22" s="96" t="str">
        <f>'прил.1'!A22</f>
        <v>2.5.</v>
      </c>
      <c r="B22" s="101" t="str">
        <f>'прил.1'!B22</f>
        <v>Дисковая полка Lenovo Storage V3700 V2 LFF Expansion Enclosure </v>
      </c>
      <c r="C22" s="132" t="str">
        <f>'прил.1'!C22</f>
        <v>J_K08</v>
      </c>
      <c r="D22" s="135">
        <f>'прил.1'!D22</f>
        <v>2022</v>
      </c>
      <c r="E22" s="135">
        <f>'прил.1'!E22</f>
        <v>2022</v>
      </c>
      <c r="F22" s="148">
        <f>'прил.1'!G22/1.2</f>
        <v>2.050298616666667</v>
      </c>
      <c r="G22" s="100">
        <f t="shared" si="2"/>
        <v>2.050298616666667</v>
      </c>
      <c r="H22" s="100">
        <f>'прил.1'!J22/1.2</f>
        <v>2.050298616666667</v>
      </c>
      <c r="I22" s="117"/>
      <c r="J22" s="118"/>
      <c r="K22" s="100">
        <f t="shared" si="0"/>
        <v>2.050298616666667</v>
      </c>
      <c r="L22" s="100">
        <f>'прил.1'!N22/1.2</f>
        <v>0</v>
      </c>
      <c r="M22" s="137">
        <f>'прил.1'!S22/1.2</f>
        <v>0</v>
      </c>
      <c r="N22" s="137">
        <f>'прил.1'!X22/1.2</f>
        <v>2.050298616666667</v>
      </c>
      <c r="O22" s="137">
        <f t="shared" si="1"/>
        <v>2.050298616666667</v>
      </c>
      <c r="P22" s="141"/>
      <c r="Q22" s="141"/>
    </row>
    <row r="23" spans="1:17" ht="15.75">
      <c r="A23" s="96" t="str">
        <f>'прил.1'!A23</f>
        <v>2.6.</v>
      </c>
      <c r="B23" s="101" t="str">
        <f>'прил.1'!B23</f>
        <v>Принтер ТИП2-2018 с РМ-6 </v>
      </c>
      <c r="C23" s="132" t="str">
        <f>'прил.1'!C23</f>
        <v>J_K09</v>
      </c>
      <c r="D23" s="135">
        <f>'прил.1'!D23</f>
        <v>2022</v>
      </c>
      <c r="E23" s="135">
        <f>'прил.1'!E23</f>
        <v>2022</v>
      </c>
      <c r="F23" s="148">
        <f>'прил.1'!G23/1.2</f>
        <v>1.862554</v>
      </c>
      <c r="G23" s="100">
        <f t="shared" si="2"/>
        <v>1.862554</v>
      </c>
      <c r="H23" s="100">
        <f>'прил.1'!J23/1.2</f>
        <v>1.862554</v>
      </c>
      <c r="I23" s="117"/>
      <c r="J23" s="118"/>
      <c r="K23" s="100">
        <f t="shared" si="0"/>
        <v>1.862554</v>
      </c>
      <c r="L23" s="100">
        <f>'прил.1'!N23/1.2</f>
        <v>0</v>
      </c>
      <c r="M23" s="137">
        <f>'прил.1'!S23/1.2</f>
        <v>0</v>
      </c>
      <c r="N23" s="137">
        <f>'прил.1'!X23/1.2</f>
        <v>1.862554</v>
      </c>
      <c r="O23" s="137">
        <f t="shared" si="1"/>
        <v>1.862554</v>
      </c>
      <c r="P23" s="141"/>
      <c r="Q23" s="141"/>
    </row>
    <row r="24" spans="1:17" ht="15.75">
      <c r="A24" s="96" t="str">
        <f>'прил.1'!A24</f>
        <v>2.7.</v>
      </c>
      <c r="B24" s="101" t="str">
        <f>'прил.1'!B24</f>
        <v>Сервер HP ProLiant DL380 Gen9 (752686-B21) Entry Server </v>
      </c>
      <c r="C24" s="132" t="str">
        <f>'прил.1'!C24</f>
        <v>J_K10</v>
      </c>
      <c r="D24" s="135">
        <f>'прил.1'!D24</f>
        <v>2022</v>
      </c>
      <c r="E24" s="135">
        <f>'прил.1'!E24</f>
        <v>2022</v>
      </c>
      <c r="F24" s="148">
        <f>'прил.1'!G24/1.2</f>
        <v>1.2554407</v>
      </c>
      <c r="G24" s="100">
        <f t="shared" si="2"/>
        <v>1.2554407</v>
      </c>
      <c r="H24" s="100">
        <f>'прил.1'!J24/1.2</f>
        <v>1.2554407</v>
      </c>
      <c r="I24" s="117"/>
      <c r="J24" s="118"/>
      <c r="K24" s="100">
        <f t="shared" si="0"/>
        <v>1.2554407</v>
      </c>
      <c r="L24" s="100">
        <f>'прил.1'!N24/1.2</f>
        <v>0</v>
      </c>
      <c r="M24" s="137">
        <f>'прил.1'!S24/1.2</f>
        <v>0</v>
      </c>
      <c r="N24" s="137">
        <f>'прил.1'!X24/1.2</f>
        <v>1.2554407</v>
      </c>
      <c r="O24" s="137">
        <f t="shared" si="1"/>
        <v>1.2554407</v>
      </c>
      <c r="P24" s="141"/>
      <c r="Q24" s="141"/>
    </row>
    <row r="25" spans="1:17" ht="31.5">
      <c r="A25" s="96" t="str">
        <f>'прил.1'!A25</f>
        <v>2.8.</v>
      </c>
      <c r="B25" s="101" t="str">
        <f>'прил.1'!B25</f>
        <v>Источник бесперебойного питания (ИБП) APC SRC2KI Smart-UPS RC 2000VA 1600W (SRC2KI)</v>
      </c>
      <c r="C25" s="132" t="str">
        <f>'прил.1'!C25</f>
        <v>J_01</v>
      </c>
      <c r="D25" s="135">
        <f>'прил.1'!D25</f>
        <v>2022</v>
      </c>
      <c r="E25" s="135">
        <f>'прил.1'!E25</f>
        <v>2022</v>
      </c>
      <c r="F25" s="148">
        <f>'прил.1'!G25/1.2</f>
        <v>0.1614796068</v>
      </c>
      <c r="G25" s="100">
        <f>SUM(H25:I25)</f>
        <v>0.16223504921395202</v>
      </c>
      <c r="H25" s="100">
        <f>'прил.1'!J25/1.2</f>
        <v>0.16223504921395202</v>
      </c>
      <c r="I25" s="117"/>
      <c r="J25" s="118"/>
      <c r="K25" s="100">
        <f>G25</f>
        <v>0.16223504921395202</v>
      </c>
      <c r="L25" s="100">
        <f>'прил.1'!N25/1.2</f>
        <v>0</v>
      </c>
      <c r="M25" s="147">
        <f>'прил.1'!S25/1.2</f>
        <v>0</v>
      </c>
      <c r="N25" s="147">
        <f>'прил.1'!X25/1.2</f>
        <v>0.16223504921395202</v>
      </c>
      <c r="O25" s="137">
        <f>L25+M25+N25</f>
        <v>0.16223504921395202</v>
      </c>
      <c r="P25" s="141"/>
      <c r="Q25" s="141"/>
    </row>
    <row r="26" spans="1:17" ht="15.75">
      <c r="A26" s="96" t="str">
        <f>'прил.1'!A26</f>
        <v>2.9.</v>
      </c>
      <c r="B26" s="101" t="str">
        <f>'прил.1'!B26</f>
        <v>Ленточная библиотека HPE STOREEVER MSL2024 LTO-7 15000 SAS (P9G69A) </v>
      </c>
      <c r="C26" s="132" t="str">
        <f>'прил.1'!C26</f>
        <v>J_02</v>
      </c>
      <c r="D26" s="135">
        <f>'прил.1'!D26</f>
        <v>2022</v>
      </c>
      <c r="E26" s="135">
        <f>'прил.1'!E26</f>
        <v>2022</v>
      </c>
      <c r="F26" s="148">
        <f>'прил.1'!G26/1.2</f>
        <v>0.2543185839</v>
      </c>
      <c r="G26" s="100">
        <f>SUM(H26:I26)</f>
        <v>0.297516440219648</v>
      </c>
      <c r="H26" s="100">
        <f>'прил.1'!J26/1.2</f>
        <v>0.297516440219648</v>
      </c>
      <c r="I26" s="117"/>
      <c r="J26" s="118"/>
      <c r="K26" s="100">
        <f>G26</f>
        <v>0.297516440219648</v>
      </c>
      <c r="L26" s="100">
        <f>'прил.1'!N26/1.2</f>
        <v>0</v>
      </c>
      <c r="M26" s="147">
        <f>'прил.1'!S26/1.2</f>
        <v>0</v>
      </c>
      <c r="N26" s="147">
        <f>'прил.1'!X26/1.2</f>
        <v>0.297516440219648</v>
      </c>
      <c r="O26" s="137">
        <f>L26+M26+N26</f>
        <v>0.297516440219648</v>
      </c>
      <c r="P26" s="141"/>
      <c r="Q26" s="141"/>
    </row>
    <row r="27" spans="1:17" ht="31.5">
      <c r="A27" s="96" t="str">
        <f>'прил.1'!A27</f>
        <v>2.10.</v>
      </c>
      <c r="B27" s="101" t="str">
        <f>'прил.1'!B27</f>
        <v>Система хранения данных (СХД) HPE MSA 1050 8Gb Fibre Channel Dual Controller SFF Storage (Q2R19A) </v>
      </c>
      <c r="C27" s="132" t="str">
        <f>'прил.1'!C27</f>
        <v>J_03</v>
      </c>
      <c r="D27" s="135">
        <f>'прил.1'!D27</f>
        <v>2022</v>
      </c>
      <c r="E27" s="135">
        <f>'прил.1'!E27</f>
        <v>2022</v>
      </c>
      <c r="F27" s="148">
        <f>'прил.1'!G27/1.2</f>
        <v>0.8534292399999999</v>
      </c>
      <c r="G27" s="100">
        <f>SUM(H27:I27)</f>
        <v>1.021299625295872</v>
      </c>
      <c r="H27" s="100">
        <f>'прил.1'!J27/1.2</f>
        <v>1.021299625295872</v>
      </c>
      <c r="I27" s="117"/>
      <c r="J27" s="118"/>
      <c r="K27" s="100">
        <f>G27</f>
        <v>1.021299625295872</v>
      </c>
      <c r="L27" s="100">
        <f>'прил.1'!N27/1.2</f>
        <v>0</v>
      </c>
      <c r="M27" s="147">
        <f>'прил.1'!S27/1.2</f>
        <v>0</v>
      </c>
      <c r="N27" s="147">
        <f>'прил.1'!X27/1.2</f>
        <v>1.021299625295872</v>
      </c>
      <c r="O27" s="147">
        <f>L27+M27+N27</f>
        <v>1.021299625295872</v>
      </c>
      <c r="P27" s="141"/>
      <c r="Q27" s="141"/>
    </row>
    <row r="28" spans="1:17" ht="15.75">
      <c r="A28" s="111" t="str">
        <f>'прил.1'!A28</f>
        <v>3.</v>
      </c>
      <c r="B28" s="125" t="str">
        <f>'прил.1'!B28</f>
        <v>Оснащение интеллектуальной системой учета</v>
      </c>
      <c r="C28" s="102"/>
      <c r="D28" s="109"/>
      <c r="E28" s="109"/>
      <c r="F28" s="100"/>
      <c r="G28" s="100"/>
      <c r="H28" s="100"/>
      <c r="I28" s="117"/>
      <c r="J28" s="118"/>
      <c r="K28" s="100"/>
      <c r="L28" s="137"/>
      <c r="M28" s="137"/>
      <c r="N28" s="117"/>
      <c r="O28" s="147"/>
      <c r="P28" s="141"/>
      <c r="Q28" s="141"/>
    </row>
    <row r="29" spans="1:17" ht="16.5">
      <c r="A29" s="96" t="str">
        <f>'прил.1'!A29</f>
        <v>3.1.</v>
      </c>
      <c r="B29" s="123" t="str">
        <f>'прил.1'!B29</f>
        <v>Оборудование многоквартирных жилых домов интеллектуальной системой учета </v>
      </c>
      <c r="C29" s="99" t="str">
        <f>'прил.1'!C29</f>
        <v>J_K11</v>
      </c>
      <c r="D29" s="135">
        <f>'прил.1'!D29</f>
        <v>2020</v>
      </c>
      <c r="E29" s="135">
        <f>'прил.1'!E29</f>
        <v>2022</v>
      </c>
      <c r="F29" s="94">
        <f>'прил.1'!G29/1.2</f>
        <v>462.23165913926505</v>
      </c>
      <c r="G29" s="94">
        <f>SUM(H29:I29)</f>
        <v>496.7416666666667</v>
      </c>
      <c r="H29" s="94">
        <f>L29+M29+N29</f>
        <v>496.7416666666667</v>
      </c>
      <c r="I29" s="117"/>
      <c r="J29" s="118"/>
      <c r="K29" s="100">
        <f>H29</f>
        <v>496.7416666666667</v>
      </c>
      <c r="L29" s="137">
        <f>'прил.1'!N29/1.2</f>
        <v>166.78333333333333</v>
      </c>
      <c r="M29" s="137">
        <f>'прил.1'!S29/1.2</f>
        <v>164.76666666666668</v>
      </c>
      <c r="N29" s="137">
        <f>'прил.1'!X29/1.2</f>
        <v>165.19166666666666</v>
      </c>
      <c r="O29" s="147">
        <f t="shared" si="1"/>
        <v>496.7416666666667</v>
      </c>
      <c r="P29" s="141"/>
      <c r="Q29" s="141"/>
    </row>
    <row r="30" spans="1:17" ht="16.5">
      <c r="A30" s="103" t="str">
        <f>'прил.1'!A30</f>
        <v>4.</v>
      </c>
      <c r="B30" s="153" t="str">
        <f>'прил.1'!B30</f>
        <v>Иные проекты</v>
      </c>
      <c r="C30" s="99"/>
      <c r="D30" s="135"/>
      <c r="E30" s="135"/>
      <c r="F30" s="94"/>
      <c r="G30" s="94"/>
      <c r="H30" s="94"/>
      <c r="I30" s="117"/>
      <c r="J30" s="118"/>
      <c r="K30" s="100"/>
      <c r="L30" s="137"/>
      <c r="M30" s="137"/>
      <c r="N30" s="137"/>
      <c r="O30" s="147"/>
      <c r="P30" s="141"/>
      <c r="Q30" s="141"/>
    </row>
    <row r="31" spans="1:17" ht="16.5">
      <c r="A31" s="96" t="str">
        <f>'прил.1'!A31</f>
        <v>4.1.</v>
      </c>
      <c r="B31" s="101" t="str">
        <f>'прил.1'!B31</f>
        <v>Приобретение автотранспорта </v>
      </c>
      <c r="C31" s="99" t="str">
        <f>'прил.1'!C31</f>
        <v>J_K12</v>
      </c>
      <c r="D31" s="135">
        <f>'прил.1'!D31</f>
        <v>2020</v>
      </c>
      <c r="E31" s="135">
        <f>'прил.1'!E31</f>
        <v>2020</v>
      </c>
      <c r="F31" s="94">
        <f>'прил.1'!G31/1.2</f>
        <v>46.971402831402834</v>
      </c>
      <c r="G31" s="94">
        <f>SUM(H31:I31)</f>
        <v>48.662373333333335</v>
      </c>
      <c r="H31" s="94">
        <f>'прил.1'!J31/1.2</f>
        <v>48.662373333333335</v>
      </c>
      <c r="I31" s="117"/>
      <c r="J31" s="118"/>
      <c r="K31" s="100">
        <f>G31</f>
        <v>48.662373333333335</v>
      </c>
      <c r="L31" s="137">
        <f>'прил.1'!N31/1.2</f>
        <v>48.662373333333335</v>
      </c>
      <c r="M31" s="137">
        <f>'прил.1'!S31/1.2</f>
        <v>0</v>
      </c>
      <c r="N31" s="137">
        <f>'прил.1'!X31/1.2</f>
        <v>0</v>
      </c>
      <c r="O31" s="147">
        <f t="shared" si="1"/>
        <v>48.662373333333335</v>
      </c>
      <c r="P31" s="141"/>
      <c r="Q31" s="141"/>
    </row>
    <row r="32" spans="1:17" ht="31.5">
      <c r="A32" s="96" t="str">
        <f>'прил.1'!A32</f>
        <v>4.2.</v>
      </c>
      <c r="B32" s="101" t="str">
        <f>'прил.1'!B32</f>
        <v>Выполнение работ по метрологическому обеспечению и внесению изменений в АИИС КУЭ </v>
      </c>
      <c r="C32" s="99" t="str">
        <f>'прил.1'!C32</f>
        <v>J_K13</v>
      </c>
      <c r="D32" s="135">
        <f>'прил.1'!D32</f>
        <v>2020</v>
      </c>
      <c r="E32" s="135">
        <f>'прил.1'!E32</f>
        <v>2020</v>
      </c>
      <c r="F32" s="94">
        <f>'прил.1'!G32/1.2</f>
        <v>0.43344356666666667</v>
      </c>
      <c r="G32" s="94">
        <f>SUM(H32:I32)</f>
        <v>0.44818064793333334</v>
      </c>
      <c r="H32" s="94">
        <f>'прил.1'!J32/1.2</f>
        <v>0.44818064793333334</v>
      </c>
      <c r="I32" s="117"/>
      <c r="J32" s="118"/>
      <c r="K32" s="100">
        <f>G32</f>
        <v>0.44818064793333334</v>
      </c>
      <c r="L32" s="147">
        <f>'прил.1'!N32/1.2</f>
        <v>0.44818064793333334</v>
      </c>
      <c r="M32" s="147">
        <f>'прил.1'!S32/1.2</f>
        <v>0</v>
      </c>
      <c r="N32" s="147">
        <f>'прил.1'!X32/1.2</f>
        <v>0</v>
      </c>
      <c r="O32" s="147">
        <f t="shared" si="1"/>
        <v>0.44818064793333334</v>
      </c>
      <c r="P32" s="141"/>
      <c r="Q32" s="141"/>
    </row>
    <row r="33" spans="1:17" ht="16.5">
      <c r="A33" s="96" t="str">
        <f>'прил.1'!A33</f>
        <v>4.3.</v>
      </c>
      <c r="B33" s="101" t="str">
        <f>'прил.1'!B33</f>
        <v>Единая платформа обработки обращений клиентов компании (омниканальная платформа)</v>
      </c>
      <c r="C33" s="99" t="str">
        <f>'прил.1'!C33</f>
        <v>J_04</v>
      </c>
      <c r="D33" s="135">
        <f>'прил.1'!D33</f>
        <v>2020</v>
      </c>
      <c r="E33" s="135">
        <f>'прил.1'!E33</f>
        <v>2020</v>
      </c>
      <c r="F33" s="94">
        <f>'прил.1'!G33</f>
        <v>1.1667779999999999</v>
      </c>
      <c r="G33" s="94">
        <f>SUM(H33:I33)</f>
        <v>1.224</v>
      </c>
      <c r="H33" s="94"/>
      <c r="I33" s="137">
        <f>K33</f>
        <v>1.224</v>
      </c>
      <c r="J33" s="118"/>
      <c r="K33" s="100">
        <f>L33+M33+N33</f>
        <v>1.224</v>
      </c>
      <c r="L33" s="147">
        <f>'прил.1'!N33</f>
        <v>1.224</v>
      </c>
      <c r="M33" s="147">
        <f>'прил.1'!S33</f>
        <v>0</v>
      </c>
      <c r="N33" s="147">
        <f>'прил.1'!X33</f>
        <v>0</v>
      </c>
      <c r="O33" s="147">
        <f>L33+M33+N33</f>
        <v>1.224</v>
      </c>
      <c r="P33" s="141"/>
      <c r="Q33" s="141"/>
    </row>
    <row r="34" spans="1:17" ht="16.5">
      <c r="A34" s="96" t="str">
        <f>'прил.1'!A34</f>
        <v>4.4.</v>
      </c>
      <c r="B34" s="101" t="str">
        <f>'прил.1'!B34</f>
        <v>Цифровая сервисная платформа</v>
      </c>
      <c r="C34" s="99" t="str">
        <f>'прил.1'!C34</f>
        <v>J_05</v>
      </c>
      <c r="D34" s="135">
        <f>'прил.1'!D34</f>
        <v>2020</v>
      </c>
      <c r="E34" s="135">
        <f>'прил.1'!E34</f>
        <v>2022</v>
      </c>
      <c r="F34" s="94">
        <f>'прил.1'!G34</f>
        <v>12.239999999999998</v>
      </c>
      <c r="G34" s="94">
        <f>SUM(H34:I34)</f>
        <v>12.24</v>
      </c>
      <c r="H34" s="94"/>
      <c r="I34" s="137">
        <f>K34</f>
        <v>12.24</v>
      </c>
      <c r="J34" s="118"/>
      <c r="K34" s="100">
        <f>L34+M34+N34</f>
        <v>12.24</v>
      </c>
      <c r="L34" s="147">
        <f>'прил.1'!N34</f>
        <v>4.08</v>
      </c>
      <c r="M34" s="147">
        <f>'прил.1'!S34</f>
        <v>4.08</v>
      </c>
      <c r="N34" s="147">
        <f>'прил.1'!X34</f>
        <v>4.08</v>
      </c>
      <c r="O34" s="147">
        <f>L34+M34+N34</f>
        <v>12.24</v>
      </c>
      <c r="P34" s="141"/>
      <c r="Q34" s="141"/>
    </row>
    <row r="35" spans="1:17" ht="16.5">
      <c r="A35" s="96" t="str">
        <f>'прил.1'!A35</f>
        <v>4.5.</v>
      </c>
      <c r="B35" s="101" t="str">
        <f>'прил.1'!B35</f>
        <v>Система управления взаимоотношений с клиентами (CRM)</v>
      </c>
      <c r="C35" s="99" t="str">
        <f>'прил.1'!C35</f>
        <v>J_06</v>
      </c>
      <c r="D35" s="135">
        <f>'прил.1'!D35</f>
        <v>2020</v>
      </c>
      <c r="E35" s="135">
        <f>'прил.1'!E35</f>
        <v>2020</v>
      </c>
      <c r="F35" s="94">
        <f>'прил.1'!G35</f>
        <v>1.1219999999999999</v>
      </c>
      <c r="G35" s="94">
        <f>SUM(H35:I35)</f>
        <v>1.1628</v>
      </c>
      <c r="H35" s="166"/>
      <c r="I35" s="137">
        <f>K35</f>
        <v>1.1628</v>
      </c>
      <c r="J35" s="118"/>
      <c r="K35" s="100">
        <f>L35+M35+N35</f>
        <v>1.1628</v>
      </c>
      <c r="L35" s="147">
        <f>'прил.1'!N35</f>
        <v>1.1628</v>
      </c>
      <c r="M35" s="147">
        <f>'прил.1'!S35</f>
        <v>0</v>
      </c>
      <c r="N35" s="147">
        <f>'прил.1'!X35</f>
        <v>0</v>
      </c>
      <c r="O35" s="147">
        <f>L35+M35+N35</f>
        <v>1.1628</v>
      </c>
      <c r="P35" s="141"/>
      <c r="Q35" s="141"/>
    </row>
    <row r="36" spans="1:15" ht="15.75">
      <c r="A36" s="47"/>
      <c r="B36" s="48"/>
      <c r="C36" s="28"/>
      <c r="D36" s="28"/>
      <c r="E36" s="28"/>
      <c r="F36" s="157"/>
      <c r="G36" s="157"/>
      <c r="H36" s="157"/>
      <c r="I36" s="157"/>
      <c r="J36" s="136"/>
      <c r="K36" s="136"/>
      <c r="L36" s="157"/>
      <c r="M36" s="157"/>
      <c r="N36" s="157"/>
      <c r="O36" s="157"/>
    </row>
    <row r="37" spans="1:15" ht="15.75">
      <c r="A37" s="47"/>
      <c r="B37" s="48"/>
      <c r="C37" s="28"/>
      <c r="D37" s="28"/>
      <c r="E37" s="28"/>
      <c r="F37" s="158"/>
      <c r="G37" s="138"/>
      <c r="H37" s="138"/>
      <c r="I37" s="139"/>
      <c r="J37" s="140"/>
      <c r="K37" s="158"/>
      <c r="L37" s="160"/>
      <c r="M37" s="160"/>
      <c r="N37" s="160"/>
      <c r="O37" s="160"/>
    </row>
    <row r="38" spans="1:15" ht="15.75">
      <c r="A38" s="47"/>
      <c r="B38" s="48"/>
      <c r="C38" s="28"/>
      <c r="D38" s="28"/>
      <c r="E38" s="28"/>
      <c r="F38" s="28"/>
      <c r="G38" s="28"/>
      <c r="H38" s="28"/>
      <c r="I38" s="28"/>
      <c r="J38" s="65"/>
      <c r="K38" s="28"/>
      <c r="L38" s="28"/>
      <c r="M38" s="28"/>
      <c r="N38" s="28"/>
      <c r="O38" s="28"/>
    </row>
    <row r="39" spans="1:15" ht="15.75">
      <c r="A39" s="47"/>
      <c r="B39" s="48"/>
      <c r="C39" s="28"/>
      <c r="D39" s="28"/>
      <c r="E39" s="28"/>
      <c r="F39" s="28"/>
      <c r="G39" s="28"/>
      <c r="H39" s="28"/>
      <c r="I39" s="28"/>
      <c r="J39" s="65"/>
      <c r="K39" s="28"/>
      <c r="L39" s="28"/>
      <c r="M39" s="28"/>
      <c r="N39" s="28"/>
      <c r="O39" s="28"/>
    </row>
    <row r="40" spans="1:15" ht="15.75">
      <c r="A40" s="47"/>
      <c r="B40" s="48"/>
      <c r="C40" s="28"/>
      <c r="D40" s="28"/>
      <c r="E40" s="28"/>
      <c r="F40" s="28"/>
      <c r="G40" s="28"/>
      <c r="H40" s="28"/>
      <c r="I40" s="28"/>
      <c r="J40" s="65"/>
      <c r="K40" s="28"/>
      <c r="L40" s="28"/>
      <c r="M40" s="28"/>
      <c r="N40" s="28"/>
      <c r="O40" s="28"/>
    </row>
    <row r="41" spans="1:15" ht="15.75">
      <c r="A41" s="47"/>
      <c r="B41" s="48"/>
      <c r="C41" s="28"/>
      <c r="D41" s="28"/>
      <c r="E41" s="28"/>
      <c r="F41" s="28"/>
      <c r="G41" s="28"/>
      <c r="H41" s="28"/>
      <c r="I41" s="28"/>
      <c r="J41" s="65"/>
      <c r="K41" s="28"/>
      <c r="L41" s="28"/>
      <c r="M41" s="28"/>
      <c r="N41" s="28"/>
      <c r="O41" s="28"/>
    </row>
    <row r="42" spans="1:15" ht="15.75">
      <c r="A42" s="47"/>
      <c r="B42" s="48"/>
      <c r="C42" s="28"/>
      <c r="D42" s="28"/>
      <c r="E42" s="28"/>
      <c r="F42" s="28"/>
      <c r="G42" s="28"/>
      <c r="H42" s="28"/>
      <c r="I42" s="28"/>
      <c r="J42" s="65"/>
      <c r="K42" s="28"/>
      <c r="L42" s="28"/>
      <c r="M42" s="28"/>
      <c r="N42" s="28"/>
      <c r="O42" s="28"/>
    </row>
    <row r="43" spans="1:15" ht="15.75">
      <c r="A43" s="47"/>
      <c r="B43" s="48"/>
      <c r="C43" s="28"/>
      <c r="D43" s="28"/>
      <c r="E43" s="28"/>
      <c r="F43" s="28"/>
      <c r="G43" s="28"/>
      <c r="H43" s="28"/>
      <c r="I43" s="28"/>
      <c r="J43" s="65"/>
      <c r="K43" s="28"/>
      <c r="L43" s="28"/>
      <c r="M43" s="28"/>
      <c r="N43" s="28"/>
      <c r="O43" s="28"/>
    </row>
    <row r="44" spans="1:15" ht="15.75">
      <c r="A44" s="47"/>
      <c r="B44" s="48"/>
      <c r="C44" s="28"/>
      <c r="D44" s="28"/>
      <c r="E44" s="28"/>
      <c r="F44" s="28"/>
      <c r="G44" s="28"/>
      <c r="H44" s="28"/>
      <c r="I44" s="28"/>
      <c r="J44" s="65"/>
      <c r="K44" s="28"/>
      <c r="L44" s="28"/>
      <c r="M44" s="28"/>
      <c r="N44" s="28"/>
      <c r="O44" s="28"/>
    </row>
    <row r="45" spans="1:15" ht="15.75">
      <c r="A45" s="47"/>
      <c r="B45" s="48"/>
      <c r="C45" s="28"/>
      <c r="D45" s="28"/>
      <c r="E45" s="28"/>
      <c r="F45" s="28"/>
      <c r="G45" s="28"/>
      <c r="H45" s="28"/>
      <c r="I45" s="28"/>
      <c r="J45" s="65"/>
      <c r="K45" s="28"/>
      <c r="L45" s="28"/>
      <c r="M45" s="28"/>
      <c r="N45" s="28"/>
      <c r="O45" s="28"/>
    </row>
    <row r="46" spans="1:15" ht="15.75">
      <c r="A46" s="47"/>
      <c r="B46" s="48"/>
      <c r="C46" s="28"/>
      <c r="D46" s="28"/>
      <c r="E46" s="28"/>
      <c r="F46" s="28"/>
      <c r="G46" s="28"/>
      <c r="H46" s="28"/>
      <c r="I46" s="28"/>
      <c r="J46" s="65"/>
      <c r="K46" s="28"/>
      <c r="L46" s="28"/>
      <c r="M46" s="28"/>
      <c r="N46" s="28"/>
      <c r="O46" s="28"/>
    </row>
    <row r="47" spans="1:15" ht="15.75">
      <c r="A47" s="47"/>
      <c r="B47" s="48"/>
      <c r="C47" s="28"/>
      <c r="D47" s="28"/>
      <c r="E47" s="28"/>
      <c r="F47" s="28"/>
      <c r="G47" s="28"/>
      <c r="H47" s="28"/>
      <c r="I47" s="28"/>
      <c r="J47" s="65"/>
      <c r="K47" s="28"/>
      <c r="L47" s="28"/>
      <c r="M47" s="28"/>
      <c r="N47" s="28"/>
      <c r="O47" s="28"/>
    </row>
    <row r="48" spans="1:15" ht="15.75">
      <c r="A48" s="47"/>
      <c r="B48" s="48"/>
      <c r="C48" s="28"/>
      <c r="D48" s="28"/>
      <c r="E48" s="28"/>
      <c r="F48" s="28"/>
      <c r="G48" s="28"/>
      <c r="H48" s="28"/>
      <c r="I48" s="28"/>
      <c r="J48" s="65"/>
      <c r="K48" s="28"/>
      <c r="L48" s="28"/>
      <c r="M48" s="28"/>
      <c r="N48" s="28"/>
      <c r="O48" s="28"/>
    </row>
    <row r="49" spans="1:15" ht="15.75">
      <c r="A49" s="47"/>
      <c r="B49" s="48"/>
      <c r="C49" s="28"/>
      <c r="D49" s="28"/>
      <c r="E49" s="28"/>
      <c r="F49" s="28"/>
      <c r="G49" s="28"/>
      <c r="H49" s="28"/>
      <c r="I49" s="28"/>
      <c r="J49" s="65"/>
      <c r="K49" s="28"/>
      <c r="L49" s="28"/>
      <c r="M49" s="28"/>
      <c r="N49" s="28"/>
      <c r="O49" s="28"/>
    </row>
    <row r="50" spans="1:15" ht="15.75">
      <c r="A50" s="47"/>
      <c r="B50" s="48"/>
      <c r="C50" s="28"/>
      <c r="D50" s="28"/>
      <c r="E50" s="28"/>
      <c r="F50" s="28"/>
      <c r="G50" s="28"/>
      <c r="H50" s="28"/>
      <c r="I50" s="28"/>
      <c r="J50" s="65"/>
      <c r="K50" s="28"/>
      <c r="L50" s="28"/>
      <c r="M50" s="28"/>
      <c r="N50" s="28"/>
      <c r="O50" s="28"/>
    </row>
    <row r="51" spans="1:15" ht="15.75">
      <c r="A51" s="47"/>
      <c r="B51" s="48"/>
      <c r="C51" s="28"/>
      <c r="D51" s="28"/>
      <c r="E51" s="28"/>
      <c r="F51" s="28"/>
      <c r="G51" s="28"/>
      <c r="H51" s="28"/>
      <c r="I51" s="28"/>
      <c r="J51" s="65"/>
      <c r="K51" s="28"/>
      <c r="L51" s="28"/>
      <c r="M51" s="28"/>
      <c r="N51" s="28"/>
      <c r="O51" s="28"/>
    </row>
    <row r="52" spans="1:15" ht="15.75">
      <c r="A52" s="47"/>
      <c r="B52" s="48"/>
      <c r="C52" s="28"/>
      <c r="D52" s="28"/>
      <c r="E52" s="28"/>
      <c r="F52" s="28"/>
      <c r="G52" s="28"/>
      <c r="H52" s="28"/>
      <c r="I52" s="28"/>
      <c r="J52" s="65"/>
      <c r="K52" s="28"/>
      <c r="L52" s="28"/>
      <c r="M52" s="28"/>
      <c r="N52" s="28"/>
      <c r="O52" s="28"/>
    </row>
    <row r="53" spans="1:15" ht="15.75">
      <c r="A53" s="47"/>
      <c r="B53" s="48"/>
      <c r="C53" s="28"/>
      <c r="D53" s="28"/>
      <c r="E53" s="28"/>
      <c r="F53" s="28"/>
      <c r="G53" s="28"/>
      <c r="H53" s="28"/>
      <c r="I53" s="28"/>
      <c r="J53" s="65"/>
      <c r="K53" s="28"/>
      <c r="L53" s="28"/>
      <c r="M53" s="28"/>
      <c r="N53" s="28"/>
      <c r="O53" s="28"/>
    </row>
    <row r="54" spans="1:15" ht="15.75">
      <c r="A54" s="47"/>
      <c r="B54" s="48"/>
      <c r="C54" s="28"/>
      <c r="D54" s="28"/>
      <c r="E54" s="28"/>
      <c r="F54" s="28"/>
      <c r="G54" s="28"/>
      <c r="H54" s="28"/>
      <c r="I54" s="28"/>
      <c r="J54" s="65"/>
      <c r="K54" s="28"/>
      <c r="L54" s="28"/>
      <c r="M54" s="28"/>
      <c r="N54" s="28"/>
      <c r="O54" s="28"/>
    </row>
    <row r="55" spans="1:15" ht="15.75">
      <c r="A55" s="47"/>
      <c r="B55" s="48"/>
      <c r="C55" s="28"/>
      <c r="D55" s="28"/>
      <c r="E55" s="28"/>
      <c r="F55" s="28"/>
      <c r="G55" s="28"/>
      <c r="H55" s="28"/>
      <c r="I55" s="28"/>
      <c r="J55" s="65"/>
      <c r="K55" s="28"/>
      <c r="L55" s="28"/>
      <c r="M55" s="28"/>
      <c r="N55" s="28"/>
      <c r="O55" s="28"/>
    </row>
    <row r="56" spans="1:15" ht="15.75">
      <c r="A56" s="47"/>
      <c r="B56" s="48"/>
      <c r="C56" s="28"/>
      <c r="D56" s="28"/>
      <c r="E56" s="28"/>
      <c r="F56" s="28"/>
      <c r="G56" s="28"/>
      <c r="H56" s="28"/>
      <c r="I56" s="28"/>
      <c r="J56" s="65"/>
      <c r="K56" s="28"/>
      <c r="L56" s="28"/>
      <c r="M56" s="28"/>
      <c r="N56" s="28"/>
      <c r="O56" s="28"/>
    </row>
    <row r="57" spans="1:15" ht="15.75">
      <c r="A57" s="47"/>
      <c r="B57" s="48"/>
      <c r="C57" s="28"/>
      <c r="D57" s="28"/>
      <c r="E57" s="28"/>
      <c r="F57" s="28"/>
      <c r="G57" s="28"/>
      <c r="H57" s="28"/>
      <c r="I57" s="28"/>
      <c r="J57" s="65"/>
      <c r="K57" s="28"/>
      <c r="L57" s="28"/>
      <c r="M57" s="28"/>
      <c r="N57" s="28"/>
      <c r="O57" s="28"/>
    </row>
    <row r="58" spans="1:15" ht="15.75">
      <c r="A58" s="47"/>
      <c r="B58" s="48"/>
      <c r="C58" s="28"/>
      <c r="D58" s="28"/>
      <c r="E58" s="28"/>
      <c r="F58" s="28"/>
      <c r="G58" s="28"/>
      <c r="H58" s="28"/>
      <c r="I58" s="28"/>
      <c r="J58" s="65"/>
      <c r="K58" s="28"/>
      <c r="L58" s="28"/>
      <c r="M58" s="28"/>
      <c r="N58" s="28"/>
      <c r="O58" s="28"/>
    </row>
    <row r="59" spans="1:15" ht="15.75">
      <c r="A59" s="47"/>
      <c r="B59" s="48"/>
      <c r="C59" s="28"/>
      <c r="D59" s="28"/>
      <c r="E59" s="28"/>
      <c r="F59" s="28"/>
      <c r="G59" s="28"/>
      <c r="H59" s="28"/>
      <c r="I59" s="28"/>
      <c r="J59" s="65"/>
      <c r="K59" s="28"/>
      <c r="L59" s="28"/>
      <c r="M59" s="28"/>
      <c r="N59" s="28"/>
      <c r="O59" s="28"/>
    </row>
    <row r="60" spans="1:15" ht="15.75">
      <c r="A60" s="47"/>
      <c r="B60" s="48"/>
      <c r="C60" s="28"/>
      <c r="D60" s="28"/>
      <c r="E60" s="28"/>
      <c r="F60" s="28"/>
      <c r="G60" s="28"/>
      <c r="H60" s="28"/>
      <c r="I60" s="28"/>
      <c r="J60" s="65"/>
      <c r="K60" s="28"/>
      <c r="L60" s="28"/>
      <c r="M60" s="28"/>
      <c r="N60" s="28"/>
      <c r="O60" s="28"/>
    </row>
    <row r="61" spans="1:15" ht="15.75">
      <c r="A61" s="47"/>
      <c r="B61" s="48"/>
      <c r="C61" s="28"/>
      <c r="D61" s="28"/>
      <c r="E61" s="28"/>
      <c r="F61" s="28"/>
      <c r="G61" s="28"/>
      <c r="H61" s="28"/>
      <c r="I61" s="28"/>
      <c r="J61" s="65"/>
      <c r="K61" s="28"/>
      <c r="L61" s="28"/>
      <c r="M61" s="28"/>
      <c r="N61" s="28"/>
      <c r="O61" s="28"/>
    </row>
    <row r="62" spans="1:15" ht="15.75">
      <c r="A62" s="47"/>
      <c r="B62" s="48"/>
      <c r="C62" s="28"/>
      <c r="D62" s="28"/>
      <c r="E62" s="28"/>
      <c r="F62" s="28"/>
      <c r="G62" s="28"/>
      <c r="H62" s="28"/>
      <c r="I62" s="28"/>
      <c r="J62" s="65"/>
      <c r="K62" s="28"/>
      <c r="L62" s="28"/>
      <c r="M62" s="28"/>
      <c r="N62" s="28"/>
      <c r="O62" s="28"/>
    </row>
    <row r="63" spans="1:15" ht="15.75">
      <c r="A63" s="47"/>
      <c r="B63" s="48"/>
      <c r="C63" s="28"/>
      <c r="D63" s="28"/>
      <c r="E63" s="28"/>
      <c r="F63" s="28"/>
      <c r="G63" s="28"/>
      <c r="H63" s="28"/>
      <c r="I63" s="28"/>
      <c r="J63" s="65"/>
      <c r="K63" s="28"/>
      <c r="L63" s="28"/>
      <c r="M63" s="28"/>
      <c r="N63" s="28"/>
      <c r="O63" s="28"/>
    </row>
    <row r="64" spans="1:15" ht="15.75">
      <c r="A64" s="47"/>
      <c r="B64" s="48"/>
      <c r="C64" s="28"/>
      <c r="D64" s="28"/>
      <c r="E64" s="28"/>
      <c r="F64" s="28"/>
      <c r="G64" s="28"/>
      <c r="H64" s="28"/>
      <c r="I64" s="28"/>
      <c r="J64" s="65"/>
      <c r="K64" s="28"/>
      <c r="L64" s="28"/>
      <c r="M64" s="28"/>
      <c r="N64" s="28"/>
      <c r="O64" s="28"/>
    </row>
    <row r="65" spans="1:15" ht="15.75">
      <c r="A65" s="47"/>
      <c r="B65" s="48"/>
      <c r="C65" s="28"/>
      <c r="D65" s="28"/>
      <c r="E65" s="28"/>
      <c r="F65" s="28"/>
      <c r="G65" s="28"/>
      <c r="H65" s="28"/>
      <c r="I65" s="28"/>
      <c r="J65" s="65"/>
      <c r="K65" s="28"/>
      <c r="L65" s="28"/>
      <c r="M65" s="28"/>
      <c r="N65" s="28"/>
      <c r="O65" s="28"/>
    </row>
    <row r="66" spans="1:15" ht="15.75">
      <c r="A66" s="47"/>
      <c r="B66" s="48"/>
      <c r="C66" s="28"/>
      <c r="D66" s="28"/>
      <c r="E66" s="28"/>
      <c r="F66" s="28"/>
      <c r="G66" s="28"/>
      <c r="H66" s="28"/>
      <c r="I66" s="28"/>
      <c r="J66" s="65"/>
      <c r="K66" s="28"/>
      <c r="L66" s="28"/>
      <c r="M66" s="28"/>
      <c r="N66" s="28"/>
      <c r="O66" s="28"/>
    </row>
    <row r="67" spans="1:15" ht="15.75">
      <c r="A67" s="47"/>
      <c r="B67" s="48"/>
      <c r="C67" s="28"/>
      <c r="D67" s="28"/>
      <c r="E67" s="28"/>
      <c r="F67" s="28"/>
      <c r="G67" s="28"/>
      <c r="H67" s="28"/>
      <c r="I67" s="28"/>
      <c r="J67" s="65"/>
      <c r="K67" s="28"/>
      <c r="L67" s="28"/>
      <c r="M67" s="28"/>
      <c r="N67" s="28"/>
      <c r="O67" s="28"/>
    </row>
    <row r="68" spans="1:15" ht="15.75">
      <c r="A68" s="47"/>
      <c r="B68" s="48"/>
      <c r="C68" s="28"/>
      <c r="D68" s="28"/>
      <c r="E68" s="28"/>
      <c r="F68" s="28"/>
      <c r="G68" s="28"/>
      <c r="H68" s="28"/>
      <c r="I68" s="28"/>
      <c r="J68" s="65"/>
      <c r="K68" s="28"/>
      <c r="L68" s="28"/>
      <c r="M68" s="28"/>
      <c r="N68" s="28"/>
      <c r="O68" s="28"/>
    </row>
    <row r="69" spans="1:15" ht="15.75">
      <c r="A69" s="47"/>
      <c r="B69" s="48"/>
      <c r="C69" s="28"/>
      <c r="D69" s="28"/>
      <c r="E69" s="28"/>
      <c r="F69" s="28"/>
      <c r="G69" s="28"/>
      <c r="H69" s="28"/>
      <c r="I69" s="28"/>
      <c r="J69" s="65"/>
      <c r="K69" s="28"/>
      <c r="L69" s="28"/>
      <c r="M69" s="28"/>
      <c r="N69" s="28"/>
      <c r="O69" s="28"/>
    </row>
    <row r="70" spans="1:15" ht="15.75">
      <c r="A70" s="47"/>
      <c r="B70" s="48"/>
      <c r="C70" s="28"/>
      <c r="D70" s="28"/>
      <c r="E70" s="28"/>
      <c r="F70" s="28"/>
      <c r="G70" s="28"/>
      <c r="H70" s="28"/>
      <c r="I70" s="28"/>
      <c r="J70" s="65"/>
      <c r="K70" s="28"/>
      <c r="L70" s="28"/>
      <c r="M70" s="28"/>
      <c r="N70" s="28"/>
      <c r="O70" s="28"/>
    </row>
    <row r="71" spans="1:15" ht="15.75">
      <c r="A71" s="47"/>
      <c r="B71" s="48"/>
      <c r="C71" s="28"/>
      <c r="D71" s="28"/>
      <c r="E71" s="28"/>
      <c r="F71" s="28"/>
      <c r="G71" s="28"/>
      <c r="H71" s="28"/>
      <c r="I71" s="28"/>
      <c r="J71" s="65"/>
      <c r="K71" s="28"/>
      <c r="L71" s="28"/>
      <c r="M71" s="28"/>
      <c r="N71" s="28"/>
      <c r="O71" s="28"/>
    </row>
    <row r="72" spans="1:15" ht="15.75">
      <c r="A72" s="47"/>
      <c r="B72" s="48"/>
      <c r="C72" s="28"/>
      <c r="D72" s="28"/>
      <c r="E72" s="28"/>
      <c r="F72" s="28"/>
      <c r="G72" s="28"/>
      <c r="H72" s="28"/>
      <c r="I72" s="28"/>
      <c r="J72" s="65"/>
      <c r="K72" s="28"/>
      <c r="L72" s="28"/>
      <c r="M72" s="28"/>
      <c r="N72" s="28"/>
      <c r="O72" s="28"/>
    </row>
    <row r="73" spans="1:15" ht="15.75">
      <c r="A73" s="47"/>
      <c r="B73" s="48"/>
      <c r="C73" s="28"/>
      <c r="D73" s="28"/>
      <c r="E73" s="28"/>
      <c r="F73" s="28"/>
      <c r="G73" s="28"/>
      <c r="H73" s="28"/>
      <c r="I73" s="28"/>
      <c r="J73" s="65"/>
      <c r="K73" s="28"/>
      <c r="L73" s="28"/>
      <c r="M73" s="28"/>
      <c r="N73" s="28"/>
      <c r="O73" s="28"/>
    </row>
    <row r="74" spans="1:15" ht="15.75">
      <c r="A74" s="47"/>
      <c r="B74" s="48"/>
      <c r="C74" s="28"/>
      <c r="D74" s="28"/>
      <c r="E74" s="28"/>
      <c r="F74" s="28"/>
      <c r="G74" s="28"/>
      <c r="H74" s="28"/>
      <c r="I74" s="28"/>
      <c r="J74" s="65"/>
      <c r="K74" s="28"/>
      <c r="L74" s="28"/>
      <c r="M74" s="28"/>
      <c r="N74" s="28"/>
      <c r="O74" s="28"/>
    </row>
    <row r="75" spans="1:15" ht="15.75">
      <c r="A75" s="47"/>
      <c r="B75" s="48"/>
      <c r="C75" s="28"/>
      <c r="D75" s="28"/>
      <c r="E75" s="28"/>
      <c r="F75" s="28"/>
      <c r="G75" s="28"/>
      <c r="H75" s="28"/>
      <c r="I75" s="28"/>
      <c r="J75" s="65"/>
      <c r="K75" s="28"/>
      <c r="L75" s="28"/>
      <c r="M75" s="28"/>
      <c r="N75" s="28"/>
      <c r="O75" s="28"/>
    </row>
    <row r="76" spans="1:15" ht="15.75">
      <c r="A76" s="47"/>
      <c r="B76" s="48"/>
      <c r="C76" s="28"/>
      <c r="D76" s="28"/>
      <c r="E76" s="28"/>
      <c r="F76" s="28"/>
      <c r="G76" s="28"/>
      <c r="H76" s="28"/>
      <c r="I76" s="28"/>
      <c r="J76" s="65"/>
      <c r="K76" s="28"/>
      <c r="L76" s="28"/>
      <c r="M76" s="28"/>
      <c r="N76" s="28"/>
      <c r="O76" s="28"/>
    </row>
    <row r="77" spans="1:15" ht="15.75">
      <c r="A77" s="47"/>
      <c r="B77" s="48"/>
      <c r="C77" s="28"/>
      <c r="D77" s="28"/>
      <c r="E77" s="28"/>
      <c r="F77" s="28"/>
      <c r="G77" s="28"/>
      <c r="H77" s="28"/>
      <c r="I77" s="28"/>
      <c r="J77" s="65"/>
      <c r="K77" s="28"/>
      <c r="L77" s="28"/>
      <c r="M77" s="28"/>
      <c r="N77" s="28"/>
      <c r="O77" s="28"/>
    </row>
    <row r="78" spans="1:15" ht="15.75">
      <c r="A78" s="47"/>
      <c r="B78" s="48"/>
      <c r="C78" s="28"/>
      <c r="D78" s="28"/>
      <c r="E78" s="28"/>
      <c r="F78" s="28"/>
      <c r="G78" s="28"/>
      <c r="H78" s="28"/>
      <c r="I78" s="28"/>
      <c r="J78" s="65"/>
      <c r="K78" s="28"/>
      <c r="L78" s="28"/>
      <c r="M78" s="28"/>
      <c r="N78" s="28"/>
      <c r="O78" s="28"/>
    </row>
    <row r="79" spans="1:15" ht="15.75">
      <c r="A79" s="47"/>
      <c r="B79" s="48"/>
      <c r="C79" s="28"/>
      <c r="D79" s="28"/>
      <c r="E79" s="28"/>
      <c r="F79" s="28"/>
      <c r="G79" s="28"/>
      <c r="H79" s="28"/>
      <c r="I79" s="28"/>
      <c r="J79" s="65"/>
      <c r="K79" s="28"/>
      <c r="L79" s="28"/>
      <c r="M79" s="28"/>
      <c r="N79" s="28"/>
      <c r="O79" s="28"/>
    </row>
    <row r="80" spans="1:15" ht="15.75">
      <c r="A80" s="47"/>
      <c r="B80" s="48"/>
      <c r="C80" s="28"/>
      <c r="D80" s="28"/>
      <c r="E80" s="28"/>
      <c r="F80" s="28"/>
      <c r="G80" s="28"/>
      <c r="H80" s="28"/>
      <c r="I80" s="28"/>
      <c r="J80" s="65"/>
      <c r="K80" s="28"/>
      <c r="L80" s="28"/>
      <c r="M80" s="28"/>
      <c r="N80" s="28"/>
      <c r="O80" s="28"/>
    </row>
    <row r="81" spans="1:15" ht="15.75">
      <c r="A81" s="47"/>
      <c r="B81" s="48"/>
      <c r="C81" s="28"/>
      <c r="D81" s="28"/>
      <c r="E81" s="28"/>
      <c r="F81" s="28"/>
      <c r="G81" s="28"/>
      <c r="H81" s="28"/>
      <c r="I81" s="28"/>
      <c r="J81" s="65"/>
      <c r="K81" s="28"/>
      <c r="L81" s="28"/>
      <c r="M81" s="28"/>
      <c r="N81" s="28"/>
      <c r="O81" s="28"/>
    </row>
    <row r="82" spans="1:15" ht="15.75">
      <c r="A82" s="47"/>
      <c r="B82" s="48"/>
      <c r="C82" s="28"/>
      <c r="D82" s="28"/>
      <c r="E82" s="28"/>
      <c r="F82" s="28"/>
      <c r="G82" s="28"/>
      <c r="H82" s="28"/>
      <c r="I82" s="28"/>
      <c r="J82" s="65"/>
      <c r="K82" s="28"/>
      <c r="L82" s="28"/>
      <c r="M82" s="28"/>
      <c r="N82" s="28"/>
      <c r="O82" s="28"/>
    </row>
    <row r="83" spans="1:15" ht="15.75">
      <c r="A83" s="47"/>
      <c r="B83" s="48"/>
      <c r="C83" s="28"/>
      <c r="D83" s="28"/>
      <c r="E83" s="28"/>
      <c r="F83" s="28"/>
      <c r="G83" s="28"/>
      <c r="H83" s="28"/>
      <c r="I83" s="28"/>
      <c r="J83" s="65"/>
      <c r="K83" s="28"/>
      <c r="L83" s="28"/>
      <c r="M83" s="28"/>
      <c r="N83" s="28"/>
      <c r="O83" s="28"/>
    </row>
    <row r="84" spans="1:15" ht="15.75">
      <c r="A84" s="47"/>
      <c r="B84" s="48"/>
      <c r="C84" s="28"/>
      <c r="D84" s="28"/>
      <c r="E84" s="28"/>
      <c r="F84" s="28"/>
      <c r="G84" s="28"/>
      <c r="H84" s="28"/>
      <c r="I84" s="28"/>
      <c r="J84" s="65"/>
      <c r="K84" s="28"/>
      <c r="L84" s="28"/>
      <c r="M84" s="28"/>
      <c r="N84" s="28"/>
      <c r="O84" s="28"/>
    </row>
    <row r="85" spans="1:15" ht="15.75">
      <c r="A85" s="47"/>
      <c r="B85" s="48"/>
      <c r="C85" s="28"/>
      <c r="D85" s="28"/>
      <c r="E85" s="28"/>
      <c r="F85" s="28"/>
      <c r="G85" s="28"/>
      <c r="H85" s="28"/>
      <c r="I85" s="28"/>
      <c r="J85" s="65"/>
      <c r="K85" s="28"/>
      <c r="L85" s="28"/>
      <c r="M85" s="28"/>
      <c r="N85" s="28"/>
      <c r="O85" s="28"/>
    </row>
    <row r="86" spans="1:15" ht="15.75">
      <c r="A86" s="47"/>
      <c r="B86" s="48"/>
      <c r="C86" s="28"/>
      <c r="D86" s="28"/>
      <c r="E86" s="28"/>
      <c r="F86" s="28"/>
      <c r="G86" s="28"/>
      <c r="H86" s="28"/>
      <c r="I86" s="28"/>
      <c r="J86" s="65"/>
      <c r="K86" s="28"/>
      <c r="L86" s="28"/>
      <c r="M86" s="28"/>
      <c r="N86" s="28"/>
      <c r="O86" s="28"/>
    </row>
    <row r="87" spans="1:15" ht="15.75">
      <c r="A87" s="47"/>
      <c r="B87" s="48"/>
      <c r="C87" s="28"/>
      <c r="D87" s="28"/>
      <c r="E87" s="28"/>
      <c r="F87" s="28"/>
      <c r="G87" s="28"/>
      <c r="H87" s="28"/>
      <c r="I87" s="28"/>
      <c r="J87" s="65"/>
      <c r="K87" s="28"/>
      <c r="L87" s="28"/>
      <c r="M87" s="28"/>
      <c r="N87" s="28"/>
      <c r="O87" s="28"/>
    </row>
    <row r="88" spans="1:15" ht="15.75">
      <c r="A88" s="47"/>
      <c r="B88" s="48"/>
      <c r="C88" s="28"/>
      <c r="D88" s="28"/>
      <c r="E88" s="28"/>
      <c r="F88" s="28"/>
      <c r="G88" s="28"/>
      <c r="H88" s="28"/>
      <c r="I88" s="28"/>
      <c r="J88" s="65"/>
      <c r="K88" s="28"/>
      <c r="L88" s="28"/>
      <c r="M88" s="28"/>
      <c r="N88" s="28"/>
      <c r="O88" s="28"/>
    </row>
    <row r="90" spans="1:15" ht="17.25" customHeight="1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</row>
  </sheetData>
  <sheetProtection/>
  <mergeCells count="18">
    <mergeCell ref="A90:O90"/>
    <mergeCell ref="F9:F10"/>
    <mergeCell ref="G9:I9"/>
    <mergeCell ref="J9:K9"/>
    <mergeCell ref="L9:O9"/>
    <mergeCell ref="G10:I10"/>
    <mergeCell ref="B9:B11"/>
    <mergeCell ref="C9:C11"/>
    <mergeCell ref="D9:D11"/>
    <mergeCell ref="E9:E10"/>
    <mergeCell ref="A3:O3"/>
    <mergeCell ref="A4:O4"/>
    <mergeCell ref="A6:O6"/>
    <mergeCell ref="A7:O7"/>
    <mergeCell ref="A8:O8"/>
    <mergeCell ref="A9:A11"/>
    <mergeCell ref="J10:K10"/>
    <mergeCell ref="O10:O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4:H14 F28:H28">
      <formula1>900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O37"/>
  <sheetViews>
    <sheetView view="pageBreakPreview" zoomScale="60" zoomScalePageLayoutView="0" workbookViewId="0" topLeftCell="A1">
      <selection activeCell="N1" sqref="N1:O16384"/>
    </sheetView>
  </sheetViews>
  <sheetFormatPr defaultColWidth="9.00390625" defaultRowHeight="12.75"/>
  <cols>
    <col min="1" max="1" width="13.00390625" style="1" customWidth="1"/>
    <col min="2" max="2" width="95.625" style="1" bestFit="1" customWidth="1"/>
    <col min="3" max="3" width="15.875" style="1" customWidth="1"/>
    <col min="4" max="4" width="14.25390625" style="1" customWidth="1"/>
    <col min="5" max="5" width="17.625" style="1" customWidth="1"/>
    <col min="6" max="6" width="10.00390625" style="1" customWidth="1"/>
    <col min="7" max="7" width="7.75390625" style="1" customWidth="1"/>
    <col min="8" max="8" width="9.625" style="1" customWidth="1"/>
    <col min="9" max="9" width="6.875" style="1" customWidth="1"/>
    <col min="10" max="10" width="9.25390625" style="1" customWidth="1"/>
    <col min="11" max="11" width="6.875" style="1" customWidth="1"/>
    <col min="12" max="12" width="10.125" style="1" customWidth="1"/>
    <col min="13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4"/>
      <c r="B1" s="25"/>
      <c r="C1" s="25"/>
      <c r="D1" s="26"/>
      <c r="E1" s="26"/>
      <c r="F1" s="27"/>
      <c r="G1" s="27"/>
      <c r="H1" s="27"/>
      <c r="I1" s="27"/>
      <c r="J1" s="27"/>
      <c r="L1" s="28"/>
      <c r="M1" s="145" t="s">
        <v>191</v>
      </c>
    </row>
    <row r="2" spans="1:13" ht="18.75">
      <c r="A2" s="29"/>
      <c r="B2" s="29"/>
      <c r="C2" s="29"/>
      <c r="D2" s="29"/>
      <c r="E2" s="29"/>
      <c r="F2" s="29"/>
      <c r="G2" s="29"/>
      <c r="H2" s="29"/>
      <c r="I2" s="29"/>
      <c r="J2" s="73"/>
      <c r="K2" s="73"/>
      <c r="L2" s="73"/>
      <c r="M2" s="3" t="s">
        <v>152</v>
      </c>
    </row>
    <row r="3" spans="1:1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193" t="s">
        <v>39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31"/>
      <c r="M4" s="31"/>
    </row>
    <row r="5" spans="1:13" ht="15.75">
      <c r="A5" s="194" t="s">
        <v>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33"/>
      <c r="M5" s="33"/>
    </row>
    <row r="6" spans="1:13" ht="15.75">
      <c r="A6" s="24"/>
      <c r="B6" s="34"/>
      <c r="C6" s="34"/>
      <c r="D6" s="35"/>
      <c r="E6" s="35"/>
      <c r="F6" s="35"/>
      <c r="G6" s="35"/>
      <c r="H6" s="35"/>
      <c r="I6" s="35"/>
      <c r="J6" s="35"/>
      <c r="K6" s="35"/>
      <c r="L6" s="27"/>
      <c r="M6" s="27"/>
    </row>
    <row r="7" spans="1:14" ht="18.75">
      <c r="A7" s="183" t="s">
        <v>155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36"/>
      <c r="M7" s="36"/>
      <c r="N7" s="6"/>
    </row>
    <row r="8" spans="1:14" ht="15.75">
      <c r="A8" s="181" t="s">
        <v>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31"/>
      <c r="M8" s="31"/>
      <c r="N8" s="7"/>
    </row>
    <row r="9" spans="1:13" ht="15.7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35"/>
      <c r="M9" s="35"/>
    </row>
    <row r="10" spans="1:13" ht="51.75" customHeight="1">
      <c r="A10" s="187" t="s">
        <v>3</v>
      </c>
      <c r="B10" s="187" t="s">
        <v>90</v>
      </c>
      <c r="C10" s="187" t="s">
        <v>91</v>
      </c>
      <c r="D10" s="170" t="s">
        <v>92</v>
      </c>
      <c r="E10" s="170"/>
      <c r="F10" s="190" t="s">
        <v>190</v>
      </c>
      <c r="G10" s="191"/>
      <c r="H10" s="191"/>
      <c r="I10" s="191"/>
      <c r="J10" s="191"/>
      <c r="K10" s="191"/>
      <c r="L10" s="191"/>
      <c r="M10" s="191"/>
    </row>
    <row r="11" spans="1:13" ht="15.75">
      <c r="A11" s="187"/>
      <c r="B11" s="187"/>
      <c r="C11" s="187"/>
      <c r="D11" s="170"/>
      <c r="E11" s="170"/>
      <c r="F11" s="186" t="s">
        <v>87</v>
      </c>
      <c r="G11" s="186"/>
      <c r="H11" s="186" t="s">
        <v>88</v>
      </c>
      <c r="I11" s="186"/>
      <c r="J11" s="186" t="s">
        <v>159</v>
      </c>
      <c r="K11" s="186"/>
      <c r="L11" s="192" t="s">
        <v>93</v>
      </c>
      <c r="M11" s="192"/>
    </row>
    <row r="12" spans="1:13" ht="45" customHeight="1">
      <c r="A12" s="187"/>
      <c r="B12" s="186"/>
      <c r="C12" s="186"/>
      <c r="D12" s="186" t="s">
        <v>11</v>
      </c>
      <c r="E12" s="186"/>
      <c r="F12" s="187" t="s">
        <v>192</v>
      </c>
      <c r="G12" s="186"/>
      <c r="H12" s="187" t="s">
        <v>192</v>
      </c>
      <c r="I12" s="186"/>
      <c r="J12" s="187" t="s">
        <v>192</v>
      </c>
      <c r="K12" s="186"/>
      <c r="L12" s="186" t="s">
        <v>11</v>
      </c>
      <c r="M12" s="186"/>
    </row>
    <row r="13" spans="1:13" ht="60.75" customHeight="1">
      <c r="A13" s="187"/>
      <c r="B13" s="188"/>
      <c r="C13" s="189"/>
      <c r="D13" s="9" t="s">
        <v>102</v>
      </c>
      <c r="E13" s="9" t="s">
        <v>103</v>
      </c>
      <c r="F13" s="9" t="s">
        <v>102</v>
      </c>
      <c r="G13" s="9" t="s">
        <v>103</v>
      </c>
      <c r="H13" s="9" t="s">
        <v>102</v>
      </c>
      <c r="I13" s="9" t="s">
        <v>103</v>
      </c>
      <c r="J13" s="9" t="s">
        <v>102</v>
      </c>
      <c r="K13" s="9" t="s">
        <v>103</v>
      </c>
      <c r="L13" s="9" t="s">
        <v>102</v>
      </c>
      <c r="M13" s="9" t="s">
        <v>103</v>
      </c>
    </row>
    <row r="14" spans="1:13" ht="15.75">
      <c r="A14" s="8">
        <v>1</v>
      </c>
      <c r="B14" s="70">
        <v>2</v>
      </c>
      <c r="C14" s="8">
        <v>3</v>
      </c>
      <c r="D14" s="112" t="s">
        <v>94</v>
      </c>
      <c r="E14" s="12" t="s">
        <v>95</v>
      </c>
      <c r="F14" s="12" t="s">
        <v>100</v>
      </c>
      <c r="G14" s="12" t="s">
        <v>101</v>
      </c>
      <c r="H14" s="12" t="s">
        <v>104</v>
      </c>
      <c r="I14" s="12" t="s">
        <v>105</v>
      </c>
      <c r="J14" s="12" t="s">
        <v>104</v>
      </c>
      <c r="K14" s="12" t="s">
        <v>105</v>
      </c>
      <c r="L14" s="12" t="s">
        <v>106</v>
      </c>
      <c r="M14" s="12" t="s">
        <v>107</v>
      </c>
    </row>
    <row r="15" spans="1:15" ht="15.75">
      <c r="A15" s="103" t="str">
        <f>'прил.1'!A13</f>
        <v>1.</v>
      </c>
      <c r="B15" s="125" t="s">
        <v>144</v>
      </c>
      <c r="C15" s="99"/>
      <c r="D15" s="71"/>
      <c r="E15" s="8"/>
      <c r="F15" s="8"/>
      <c r="G15" s="8"/>
      <c r="H15" s="8"/>
      <c r="I15" s="8"/>
      <c r="J15" s="8"/>
      <c r="K15" s="8"/>
      <c r="L15" s="8"/>
      <c r="M15" s="12"/>
      <c r="N15" s="142"/>
      <c r="O15" s="142"/>
    </row>
    <row r="16" spans="1:15" ht="15.75">
      <c r="A16" s="96" t="str">
        <f>'прил.1'!A14</f>
        <v>1.1.</v>
      </c>
      <c r="B16" s="101" t="str">
        <f>'прил.1'!B14</f>
        <v>Охранно-пожарная сигнализация </v>
      </c>
      <c r="C16" s="103" t="str">
        <f>'прил.1'!C14</f>
        <v>J_K01</v>
      </c>
      <c r="D16" s="71">
        <v>8</v>
      </c>
      <c r="E16" s="8"/>
      <c r="F16" s="8">
        <v>0</v>
      </c>
      <c r="G16" s="8"/>
      <c r="H16" s="8">
        <v>0</v>
      </c>
      <c r="I16" s="8"/>
      <c r="J16" s="8">
        <v>8</v>
      </c>
      <c r="K16" s="8"/>
      <c r="L16" s="8">
        <f>J16+H16+F16</f>
        <v>8</v>
      </c>
      <c r="M16" s="12"/>
      <c r="N16" s="142"/>
      <c r="O16" s="142"/>
    </row>
    <row r="17" spans="1:15" ht="15.75">
      <c r="A17" s="96" t="str">
        <f>'прил.1'!A15</f>
        <v>1.2.</v>
      </c>
      <c r="B17" s="101" t="str">
        <f>'прил.1'!B15</f>
        <v>Установка шлагбаумов</v>
      </c>
      <c r="C17" s="99" t="str">
        <f>'прил.1'!C15</f>
        <v>J_K02</v>
      </c>
      <c r="D17" s="71">
        <v>2</v>
      </c>
      <c r="E17" s="8"/>
      <c r="F17" s="8">
        <v>0</v>
      </c>
      <c r="G17" s="8"/>
      <c r="H17" s="8">
        <v>0</v>
      </c>
      <c r="I17" s="8"/>
      <c r="J17" s="8">
        <v>2</v>
      </c>
      <c r="K17" s="8"/>
      <c r="L17" s="8">
        <f>J17+H17+F17</f>
        <v>2</v>
      </c>
      <c r="M17" s="12"/>
      <c r="N17" s="142"/>
      <c r="O17" s="142"/>
    </row>
    <row r="18" spans="1:15" ht="15.75">
      <c r="A18" s="96" t="str">
        <f>'прил.1'!A16</f>
        <v>1.3.</v>
      </c>
      <c r="B18" s="101" t="str">
        <f>'прил.1'!B16</f>
        <v>Модернизация системы контроля и управления доступом</v>
      </c>
      <c r="C18" s="99" t="str">
        <f>'прил.1'!C16</f>
        <v>J_K03</v>
      </c>
      <c r="D18" s="71">
        <v>1</v>
      </c>
      <c r="E18" s="8"/>
      <c r="F18" s="8">
        <v>0</v>
      </c>
      <c r="G18" s="8"/>
      <c r="H18" s="8">
        <v>0</v>
      </c>
      <c r="I18" s="8"/>
      <c r="J18" s="8">
        <v>1</v>
      </c>
      <c r="K18" s="8"/>
      <c r="L18" s="8">
        <f>J18+H18+F18</f>
        <v>1</v>
      </c>
      <c r="M18" s="12"/>
      <c r="N18" s="142"/>
      <c r="O18" s="142"/>
    </row>
    <row r="19" spans="1:13" ht="15.75">
      <c r="A19" s="103" t="str">
        <f>'прил.1'!A17</f>
        <v>2.</v>
      </c>
      <c r="B19" s="124" t="s">
        <v>145</v>
      </c>
      <c r="C19" s="72"/>
      <c r="D19" s="112"/>
      <c r="E19" s="12"/>
      <c r="F19" s="12"/>
      <c r="G19" s="12"/>
      <c r="H19" s="12"/>
      <c r="I19" s="12"/>
      <c r="J19" s="12"/>
      <c r="K19" s="12"/>
      <c r="L19" s="12"/>
      <c r="M19" s="12"/>
    </row>
    <row r="20" spans="1:15" ht="15.75">
      <c r="A20" s="96" t="str">
        <f>'прил.1'!A18</f>
        <v>2.1.</v>
      </c>
      <c r="B20" s="101" t="str">
        <f>'прил.1'!B18</f>
        <v>Базовая рабочая станция МН-2-2018-3 </v>
      </c>
      <c r="C20" s="103" t="str">
        <f>'прил.1'!C18</f>
        <v>J_K04</v>
      </c>
      <c r="D20" s="71">
        <v>490</v>
      </c>
      <c r="E20" s="8"/>
      <c r="F20" s="8">
        <v>490</v>
      </c>
      <c r="G20" s="8"/>
      <c r="H20" s="8">
        <v>0</v>
      </c>
      <c r="I20" s="8"/>
      <c r="J20" s="8">
        <v>0</v>
      </c>
      <c r="K20" s="8"/>
      <c r="L20" s="8">
        <f>J20+H20+F20</f>
        <v>490</v>
      </c>
      <c r="M20" s="12"/>
      <c r="N20" s="142"/>
      <c r="O20" s="142"/>
    </row>
    <row r="21" spans="1:15" ht="15.75">
      <c r="A21" s="96" t="str">
        <f>'прил.1'!A19</f>
        <v>2.2.</v>
      </c>
      <c r="B21" s="101" t="str">
        <f>'прил.1'!B19</f>
        <v>Интерактивный ИБП APC by Schneider Electric Smart-UPS SUA5000RMI5U </v>
      </c>
      <c r="C21" s="103" t="str">
        <f>'прил.1'!C19</f>
        <v>J_K05</v>
      </c>
      <c r="D21" s="71">
        <v>8</v>
      </c>
      <c r="E21" s="8"/>
      <c r="F21" s="8">
        <v>2</v>
      </c>
      <c r="G21" s="8"/>
      <c r="H21" s="8">
        <v>0</v>
      </c>
      <c r="I21" s="8"/>
      <c r="J21" s="8">
        <v>6</v>
      </c>
      <c r="K21" s="8"/>
      <c r="L21" s="8">
        <f aca="true" t="shared" si="0" ref="L21:L34">J21+H21+F21</f>
        <v>8</v>
      </c>
      <c r="M21" s="12"/>
      <c r="N21" s="142"/>
      <c r="O21" s="142"/>
    </row>
    <row r="22" spans="1:15" ht="15.75">
      <c r="A22" s="96" t="str">
        <f>'прил.1'!A20</f>
        <v>2.3.</v>
      </c>
      <c r="B22" s="101" t="str">
        <f>'прил.1'!B20</f>
        <v>Ноутбук НБ2-2-2018-3 </v>
      </c>
      <c r="C22" s="103" t="str">
        <f>'прил.1'!C20</f>
        <v>J_K06</v>
      </c>
      <c r="D22" s="71">
        <v>4</v>
      </c>
      <c r="E22" s="8"/>
      <c r="F22" s="8">
        <v>4</v>
      </c>
      <c r="G22" s="8"/>
      <c r="H22" s="8">
        <v>0</v>
      </c>
      <c r="I22" s="8"/>
      <c r="J22" s="8">
        <v>0</v>
      </c>
      <c r="K22" s="8"/>
      <c r="L22" s="8">
        <f t="shared" si="0"/>
        <v>4</v>
      </c>
      <c r="M22" s="12"/>
      <c r="N22" s="142"/>
      <c r="O22" s="142"/>
    </row>
    <row r="23" spans="1:15" ht="15.75">
      <c r="A23" s="96" t="str">
        <f>'прил.1'!A21</f>
        <v>2.4.</v>
      </c>
      <c r="B23" s="101" t="str">
        <f>'прил.1'!B21</f>
        <v>Коммутатор Cisco</v>
      </c>
      <c r="C23" s="103" t="str">
        <f>'прил.1'!C21</f>
        <v>J_K07</v>
      </c>
      <c r="D23" s="71">
        <v>90</v>
      </c>
      <c r="E23" s="8"/>
      <c r="F23" s="8">
        <v>0</v>
      </c>
      <c r="G23" s="8"/>
      <c r="H23" s="8">
        <v>0</v>
      </c>
      <c r="I23" s="8"/>
      <c r="J23" s="8">
        <v>90</v>
      </c>
      <c r="K23" s="8"/>
      <c r="L23" s="8">
        <f t="shared" si="0"/>
        <v>90</v>
      </c>
      <c r="M23" s="12"/>
      <c r="N23" s="142"/>
      <c r="O23" s="142"/>
    </row>
    <row r="24" spans="1:15" ht="15.75">
      <c r="A24" s="96" t="str">
        <f>'прил.1'!A22</f>
        <v>2.5.</v>
      </c>
      <c r="B24" s="101" t="str">
        <f>'прил.1'!B22</f>
        <v>Дисковая полка Lenovo Storage V3700 V2 LFF Expansion Enclosure </v>
      </c>
      <c r="C24" s="103" t="str">
        <f>'прил.1'!C22</f>
        <v>J_K08</v>
      </c>
      <c r="D24" s="71">
        <v>2</v>
      </c>
      <c r="E24" s="8"/>
      <c r="F24" s="8">
        <v>0</v>
      </c>
      <c r="G24" s="8"/>
      <c r="H24" s="8">
        <v>0</v>
      </c>
      <c r="I24" s="8"/>
      <c r="J24" s="8">
        <v>2</v>
      </c>
      <c r="K24" s="8"/>
      <c r="L24" s="8">
        <f t="shared" si="0"/>
        <v>2</v>
      </c>
      <c r="M24" s="12"/>
      <c r="N24" s="142"/>
      <c r="O24" s="142"/>
    </row>
    <row r="25" spans="1:15" ht="15.75">
      <c r="A25" s="96" t="str">
        <f>'прил.1'!A23</f>
        <v>2.6.</v>
      </c>
      <c r="B25" s="101" t="str">
        <f>'прил.1'!B23</f>
        <v>Принтер ТИП2-2018 с РМ-6 </v>
      </c>
      <c r="C25" s="103" t="str">
        <f>'прил.1'!C23</f>
        <v>J_K09</v>
      </c>
      <c r="D25" s="71">
        <v>34</v>
      </c>
      <c r="E25" s="8"/>
      <c r="F25" s="8">
        <v>0</v>
      </c>
      <c r="G25" s="8"/>
      <c r="H25" s="8">
        <v>0</v>
      </c>
      <c r="I25" s="8"/>
      <c r="J25" s="8">
        <v>34</v>
      </c>
      <c r="K25" s="8"/>
      <c r="L25" s="8">
        <f t="shared" si="0"/>
        <v>34</v>
      </c>
      <c r="M25" s="12"/>
      <c r="N25" s="142"/>
      <c r="O25" s="142"/>
    </row>
    <row r="26" spans="1:15" ht="15.75">
      <c r="A26" s="96" t="str">
        <f>'прил.1'!A24</f>
        <v>2.7.</v>
      </c>
      <c r="B26" s="101" t="str">
        <f>'прил.1'!B24</f>
        <v>Сервер HP ProLiant DL380 Gen9 (752686-B21) Entry Server </v>
      </c>
      <c r="C26" s="103" t="str">
        <f>'прил.1'!C24</f>
        <v>J_K10</v>
      </c>
      <c r="D26" s="71">
        <v>2</v>
      </c>
      <c r="E26" s="8"/>
      <c r="F26" s="8">
        <v>0</v>
      </c>
      <c r="G26" s="8"/>
      <c r="H26" s="8">
        <v>0</v>
      </c>
      <c r="I26" s="8"/>
      <c r="J26" s="8">
        <v>2</v>
      </c>
      <c r="K26" s="8"/>
      <c r="L26" s="8">
        <f t="shared" si="0"/>
        <v>2</v>
      </c>
      <c r="M26" s="12"/>
      <c r="N26" s="142"/>
      <c r="O26" s="142"/>
    </row>
    <row r="27" spans="1:15" ht="31.5">
      <c r="A27" s="96" t="str">
        <f>'прил.1'!A25</f>
        <v>2.8.</v>
      </c>
      <c r="B27" s="101" t="str">
        <f>'прил.1'!B25</f>
        <v>Источник бесперебойного питания (ИБП) APC SRC2KI Smart-UPS RC 2000VA 1600W (SRC2KI)</v>
      </c>
      <c r="C27" s="103" t="str">
        <f>'прил.1'!C25</f>
        <v>J_01</v>
      </c>
      <c r="D27" s="71">
        <v>12</v>
      </c>
      <c r="E27" s="8"/>
      <c r="F27" s="8">
        <v>0</v>
      </c>
      <c r="G27" s="8"/>
      <c r="H27" s="8">
        <v>0</v>
      </c>
      <c r="I27" s="8"/>
      <c r="J27" s="8">
        <v>12</v>
      </c>
      <c r="K27" s="8"/>
      <c r="L27" s="8">
        <f t="shared" si="0"/>
        <v>12</v>
      </c>
      <c r="M27" s="12"/>
      <c r="N27" s="142"/>
      <c r="O27" s="142"/>
    </row>
    <row r="28" spans="1:15" ht="15.75">
      <c r="A28" s="96" t="str">
        <f>'прил.1'!A26</f>
        <v>2.9.</v>
      </c>
      <c r="B28" s="101" t="str">
        <f>'прил.1'!B26</f>
        <v>Ленточная библиотека HPE STOREEVER MSL2024 LTO-7 15000 SAS (P9G69A) </v>
      </c>
      <c r="C28" s="103" t="str">
        <f>'прил.1'!C26</f>
        <v>J_02</v>
      </c>
      <c r="D28" s="71">
        <v>1</v>
      </c>
      <c r="E28" s="8"/>
      <c r="F28" s="8">
        <v>0</v>
      </c>
      <c r="G28" s="8"/>
      <c r="H28" s="8">
        <v>0</v>
      </c>
      <c r="I28" s="8"/>
      <c r="J28" s="8">
        <v>1</v>
      </c>
      <c r="K28" s="8"/>
      <c r="L28" s="8">
        <f t="shared" si="0"/>
        <v>1</v>
      </c>
      <c r="M28" s="12"/>
      <c r="N28" s="142"/>
      <c r="O28" s="142"/>
    </row>
    <row r="29" spans="1:15" ht="31.5">
      <c r="A29" s="96" t="str">
        <f>'прил.1'!A27</f>
        <v>2.10.</v>
      </c>
      <c r="B29" s="101" t="str">
        <f>'прил.1'!B27</f>
        <v>Система хранения данных (СХД) HPE MSA 1050 8Gb Fibre Channel Dual Controller SFF Storage (Q2R19A) </v>
      </c>
      <c r="C29" s="103" t="str">
        <f>'прил.1'!C27</f>
        <v>J_03</v>
      </c>
      <c r="D29" s="71">
        <v>4</v>
      </c>
      <c r="E29" s="8"/>
      <c r="F29" s="8">
        <v>0</v>
      </c>
      <c r="G29" s="8"/>
      <c r="H29" s="8">
        <v>0</v>
      </c>
      <c r="I29" s="8"/>
      <c r="J29" s="8">
        <v>4</v>
      </c>
      <c r="K29" s="8"/>
      <c r="L29" s="8">
        <f t="shared" si="0"/>
        <v>4</v>
      </c>
      <c r="M29" s="12"/>
      <c r="N29" s="142"/>
      <c r="O29" s="142"/>
    </row>
    <row r="30" spans="1:15" ht="15.75">
      <c r="A30" s="111" t="str">
        <f>'прил.1'!A28</f>
        <v>3.</v>
      </c>
      <c r="B30" s="125" t="str">
        <f>'прил.1'!B28</f>
        <v>Оснащение интеллектуальной системой учета</v>
      </c>
      <c r="C30" s="102"/>
      <c r="D30" s="71"/>
      <c r="E30" s="8"/>
      <c r="F30" s="8"/>
      <c r="G30" s="8"/>
      <c r="H30" s="8"/>
      <c r="I30" s="8"/>
      <c r="J30" s="8"/>
      <c r="K30" s="8"/>
      <c r="L30" s="8"/>
      <c r="M30" s="12"/>
      <c r="N30" s="142"/>
      <c r="O30" s="142"/>
    </row>
    <row r="31" spans="1:15" ht="15.75">
      <c r="A31" s="96" t="str">
        <f>'прил.1'!A29</f>
        <v>3.1.</v>
      </c>
      <c r="B31" s="101" t="str">
        <f>'прил.1'!B29</f>
        <v>Оборудование многоквартирных жилых домов интеллектуальной системой учета </v>
      </c>
      <c r="C31" s="103" t="str">
        <f>'прил.1'!C29</f>
        <v>J_K11</v>
      </c>
      <c r="D31" s="143">
        <v>66676</v>
      </c>
      <c r="E31" s="144"/>
      <c r="F31" s="144">
        <f>475+29022+776+1</f>
        <v>30274</v>
      </c>
      <c r="G31" s="144"/>
      <c r="H31" s="144">
        <f>1400+14897+2000</f>
        <v>18297</v>
      </c>
      <c r="I31" s="144"/>
      <c r="J31" s="144">
        <f>1309+14897+1899</f>
        <v>18105</v>
      </c>
      <c r="K31" s="144"/>
      <c r="L31" s="144">
        <f t="shared" si="0"/>
        <v>66676</v>
      </c>
      <c r="M31" s="12"/>
      <c r="N31" s="142"/>
      <c r="O31" s="142"/>
    </row>
    <row r="32" spans="1:15" ht="15.75">
      <c r="A32" s="103" t="str">
        <f>'прил.1'!A30</f>
        <v>4.</v>
      </c>
      <c r="B32" s="125" t="s">
        <v>124</v>
      </c>
      <c r="C32" s="103"/>
      <c r="D32" s="143"/>
      <c r="E32" s="144"/>
      <c r="F32" s="144"/>
      <c r="G32" s="144"/>
      <c r="H32" s="144"/>
      <c r="I32" s="144"/>
      <c r="J32" s="144"/>
      <c r="K32" s="144"/>
      <c r="L32" s="144"/>
      <c r="M32" s="12"/>
      <c r="N32" s="142"/>
      <c r="O32" s="142"/>
    </row>
    <row r="33" spans="1:15" ht="15.75">
      <c r="A33" s="96" t="str">
        <f>'прил.1'!A31</f>
        <v>4.1.</v>
      </c>
      <c r="B33" s="101" t="str">
        <f>'прил.1'!B31</f>
        <v>Приобретение автотранспорта </v>
      </c>
      <c r="C33" s="103" t="str">
        <f>'прил.1'!C31</f>
        <v>J_K12</v>
      </c>
      <c r="D33" s="71">
        <v>54</v>
      </c>
      <c r="E33" s="8"/>
      <c r="F33" s="8">
        <v>54</v>
      </c>
      <c r="G33" s="8"/>
      <c r="H33" s="8">
        <v>0</v>
      </c>
      <c r="I33" s="8"/>
      <c r="J33" s="8">
        <v>0</v>
      </c>
      <c r="K33" s="8"/>
      <c r="L33" s="8">
        <v>54</v>
      </c>
      <c r="M33" s="12"/>
      <c r="N33" s="142"/>
      <c r="O33" s="142"/>
    </row>
    <row r="34" spans="1:15" ht="31.5">
      <c r="A34" s="96" t="str">
        <f>'прил.1'!A32</f>
        <v>4.2.</v>
      </c>
      <c r="B34" s="101" t="str">
        <f>'прил.1'!B32</f>
        <v>Выполнение работ по метрологическому обеспечению и внесению изменений в АИИС КУЭ </v>
      </c>
      <c r="C34" s="103" t="str">
        <f>'прил.1'!C32</f>
        <v>J_K13</v>
      </c>
      <c r="D34" s="71">
        <v>1</v>
      </c>
      <c r="E34" s="8"/>
      <c r="F34" s="8">
        <v>1</v>
      </c>
      <c r="G34" s="8"/>
      <c r="H34" s="8">
        <v>0</v>
      </c>
      <c r="I34" s="8"/>
      <c r="J34" s="8">
        <v>0</v>
      </c>
      <c r="K34" s="8"/>
      <c r="L34" s="8">
        <f t="shared" si="0"/>
        <v>1</v>
      </c>
      <c r="M34" s="12"/>
      <c r="N34" s="142"/>
      <c r="O34" s="142"/>
    </row>
    <row r="35" spans="1:15" ht="15.75">
      <c r="A35" s="96" t="str">
        <f>'прил.1'!A33</f>
        <v>4.3.</v>
      </c>
      <c r="B35" s="101" t="str">
        <f>'прил.1'!B33</f>
        <v>Единая платформа обработки обращений клиентов компании (омниканальная платформа)</v>
      </c>
      <c r="C35" s="103" t="str">
        <f>'прил.1'!C33</f>
        <v>J_04</v>
      </c>
      <c r="D35" s="71">
        <v>1</v>
      </c>
      <c r="E35" s="8"/>
      <c r="F35" s="8">
        <v>1</v>
      </c>
      <c r="G35" s="8"/>
      <c r="H35" s="8">
        <v>0</v>
      </c>
      <c r="I35" s="8"/>
      <c r="J35" s="8">
        <v>0</v>
      </c>
      <c r="K35" s="8"/>
      <c r="L35" s="8">
        <f>J35+H35+F35</f>
        <v>1</v>
      </c>
      <c r="M35" s="12"/>
      <c r="N35" s="142"/>
      <c r="O35" s="142"/>
    </row>
    <row r="36" spans="1:15" ht="15.75">
      <c r="A36" s="96" t="str">
        <f>'прил.1'!A34</f>
        <v>4.4.</v>
      </c>
      <c r="B36" s="101" t="str">
        <f>'прил.1'!B34</f>
        <v>Цифровая сервисная платформа</v>
      </c>
      <c r="C36" s="103" t="str">
        <f>'прил.1'!C34</f>
        <v>J_05</v>
      </c>
      <c r="D36" s="71">
        <v>1</v>
      </c>
      <c r="E36" s="8"/>
      <c r="F36" s="8">
        <v>1</v>
      </c>
      <c r="G36" s="8"/>
      <c r="H36" s="8">
        <v>0</v>
      </c>
      <c r="I36" s="8"/>
      <c r="J36" s="8">
        <v>0</v>
      </c>
      <c r="K36" s="8"/>
      <c r="L36" s="8">
        <f>J36+H36+F36</f>
        <v>1</v>
      </c>
      <c r="M36" s="12"/>
      <c r="N36" s="142"/>
      <c r="O36" s="142"/>
    </row>
    <row r="37" spans="1:15" ht="15.75">
      <c r="A37" s="96" t="str">
        <f>'прил.1'!A35</f>
        <v>4.5.</v>
      </c>
      <c r="B37" s="101" t="str">
        <f>'прил.1'!B35</f>
        <v>Система управления взаимоотношений с клиентами (CRM)</v>
      </c>
      <c r="C37" s="103" t="str">
        <f>'прил.1'!C35</f>
        <v>J_06</v>
      </c>
      <c r="D37" s="71">
        <v>1</v>
      </c>
      <c r="E37" s="8"/>
      <c r="F37" s="8">
        <v>1</v>
      </c>
      <c r="G37" s="8"/>
      <c r="H37" s="8">
        <v>0</v>
      </c>
      <c r="I37" s="8"/>
      <c r="J37" s="8">
        <v>0</v>
      </c>
      <c r="K37" s="8"/>
      <c r="L37" s="8">
        <f>J37+H37+F37</f>
        <v>1</v>
      </c>
      <c r="M37" s="12"/>
      <c r="N37" s="142"/>
      <c r="O37" s="142"/>
    </row>
  </sheetData>
  <sheetProtection/>
  <mergeCells count="19">
    <mergeCell ref="H12:I12"/>
    <mergeCell ref="D12:E12"/>
    <mergeCell ref="F12:G12"/>
    <mergeCell ref="A4:K4"/>
    <mergeCell ref="A5:K5"/>
    <mergeCell ref="A7:K7"/>
    <mergeCell ref="A8:K8"/>
    <mergeCell ref="A9:K9"/>
    <mergeCell ref="J12:K12"/>
    <mergeCell ref="L12:M12"/>
    <mergeCell ref="H11:I11"/>
    <mergeCell ref="J11:K11"/>
    <mergeCell ref="A10:A13"/>
    <mergeCell ref="B10:B13"/>
    <mergeCell ref="C10:C13"/>
    <mergeCell ref="D10:E11"/>
    <mergeCell ref="F10:M10"/>
    <mergeCell ref="L11:M11"/>
    <mergeCell ref="F11:G1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J15:J16 H15:H16 F15:F16 F20:F37 J18 J20:J37 H18 H20:H37 F18">
      <formula1>900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view="pageBreakPreview" zoomScale="60" zoomScalePageLayoutView="0" workbookViewId="0" topLeftCell="A1">
      <selection activeCell="F36" sqref="F36"/>
    </sheetView>
  </sheetViews>
  <sheetFormatPr defaultColWidth="9.00390625" defaultRowHeight="12.75"/>
  <cols>
    <col min="1" max="1" width="13.25390625" style="1" customWidth="1"/>
    <col min="2" max="2" width="102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7.25390625" style="1" customWidth="1"/>
    <col min="14" max="14" width="5.7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5.75">
      <c r="L1" s="145" t="s">
        <v>123</v>
      </c>
    </row>
    <row r="2" spans="9:12" ht="18.75">
      <c r="I2" s="73"/>
      <c r="J2" s="73"/>
      <c r="K2" s="73"/>
      <c r="L2" s="3" t="s">
        <v>152</v>
      </c>
    </row>
    <row r="4" spans="1:10" ht="15.75">
      <c r="A4" s="193" t="s">
        <v>39</v>
      </c>
      <c r="B4" s="193"/>
      <c r="C4" s="193"/>
      <c r="D4" s="193"/>
      <c r="E4" s="193"/>
      <c r="F4" s="193"/>
      <c r="G4" s="193"/>
      <c r="H4" s="193"/>
      <c r="I4" s="43"/>
      <c r="J4" s="43"/>
    </row>
    <row r="5" spans="1:12" ht="15.75">
      <c r="A5" s="194" t="s">
        <v>110</v>
      </c>
      <c r="B5" s="194"/>
      <c r="C5" s="194"/>
      <c r="D5" s="194"/>
      <c r="E5" s="194"/>
      <c r="F5" s="194"/>
      <c r="G5" s="194"/>
      <c r="H5" s="194"/>
      <c r="I5" s="32"/>
      <c r="J5" s="32"/>
      <c r="K5" s="32"/>
      <c r="L5" s="32"/>
    </row>
    <row r="6" spans="1:12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26" ht="18.75">
      <c r="A7" s="183" t="s">
        <v>155</v>
      </c>
      <c r="B7" s="180"/>
      <c r="C7" s="180"/>
      <c r="D7" s="180"/>
      <c r="E7" s="180"/>
      <c r="F7" s="180"/>
      <c r="G7" s="180"/>
      <c r="H7" s="180"/>
      <c r="I7" s="17"/>
      <c r="J7" s="1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81" t="s">
        <v>2</v>
      </c>
      <c r="B8" s="181"/>
      <c r="C8" s="181"/>
      <c r="D8" s="181"/>
      <c r="E8" s="181"/>
      <c r="F8" s="181"/>
      <c r="G8" s="181"/>
      <c r="H8" s="181"/>
      <c r="I8" s="18"/>
      <c r="J8" s="1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31.5" customHeight="1">
      <c r="A10" s="197" t="s">
        <v>3</v>
      </c>
      <c r="B10" s="197" t="s">
        <v>90</v>
      </c>
      <c r="C10" s="197" t="s">
        <v>91</v>
      </c>
      <c r="D10" s="187" t="s">
        <v>196</v>
      </c>
      <c r="E10" s="186" t="s">
        <v>195</v>
      </c>
      <c r="F10" s="186"/>
      <c r="G10" s="186"/>
      <c r="H10" s="186"/>
      <c r="I10" s="186"/>
      <c r="J10" s="186"/>
      <c r="K10" s="186"/>
      <c r="L10" s="186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12" ht="44.25" customHeight="1">
      <c r="A11" s="198"/>
      <c r="B11" s="198"/>
      <c r="C11" s="198"/>
      <c r="D11" s="187"/>
      <c r="E11" s="186" t="s">
        <v>87</v>
      </c>
      <c r="F11" s="186"/>
      <c r="G11" s="186" t="s">
        <v>88</v>
      </c>
      <c r="H11" s="186"/>
      <c r="I11" s="186" t="s">
        <v>159</v>
      </c>
      <c r="J11" s="186"/>
      <c r="K11" s="187" t="s">
        <v>93</v>
      </c>
      <c r="L11" s="187"/>
    </row>
    <row r="12" spans="1:12" ht="69.75" customHeight="1">
      <c r="A12" s="198"/>
      <c r="B12" s="198"/>
      <c r="C12" s="198"/>
      <c r="D12" s="187"/>
      <c r="E12" s="186" t="s">
        <v>11</v>
      </c>
      <c r="F12" s="186"/>
      <c r="G12" s="186" t="s">
        <v>11</v>
      </c>
      <c r="H12" s="186"/>
      <c r="I12" s="186" t="s">
        <v>11</v>
      </c>
      <c r="J12" s="186"/>
      <c r="K12" s="186" t="s">
        <v>11</v>
      </c>
      <c r="L12" s="186"/>
    </row>
    <row r="13" spans="1:12" ht="37.5" customHeight="1">
      <c r="A13" s="198"/>
      <c r="B13" s="198"/>
      <c r="C13" s="198"/>
      <c r="D13" s="187" t="s">
        <v>13</v>
      </c>
      <c r="E13" s="40" t="s">
        <v>108</v>
      </c>
      <c r="F13" s="121" t="s">
        <v>193</v>
      </c>
      <c r="G13" s="40" t="s">
        <v>108</v>
      </c>
      <c r="H13" s="121" t="s">
        <v>194</v>
      </c>
      <c r="I13" s="40" t="s">
        <v>108</v>
      </c>
      <c r="J13" s="121" t="s">
        <v>194</v>
      </c>
      <c r="K13" s="40" t="s">
        <v>108</v>
      </c>
      <c r="L13" s="122" t="s">
        <v>193</v>
      </c>
    </row>
    <row r="14" spans="1:12" ht="66" customHeight="1">
      <c r="A14" s="199"/>
      <c r="B14" s="199"/>
      <c r="C14" s="199"/>
      <c r="D14" s="187"/>
      <c r="E14" s="9" t="s">
        <v>109</v>
      </c>
      <c r="F14" s="9" t="s">
        <v>109</v>
      </c>
      <c r="G14" s="9" t="s">
        <v>109</v>
      </c>
      <c r="H14" s="9" t="s">
        <v>109</v>
      </c>
      <c r="I14" s="9" t="s">
        <v>109</v>
      </c>
      <c r="J14" s="9" t="s">
        <v>109</v>
      </c>
      <c r="K14" s="9" t="s">
        <v>109</v>
      </c>
      <c r="L14" s="9" t="s">
        <v>109</v>
      </c>
    </row>
    <row r="15" spans="1:12" ht="15.75">
      <c r="A15" s="38">
        <v>1</v>
      </c>
      <c r="B15" s="38">
        <v>2</v>
      </c>
      <c r="C15" s="38">
        <v>3</v>
      </c>
      <c r="D15" s="38">
        <v>4</v>
      </c>
      <c r="E15" s="41" t="s">
        <v>96</v>
      </c>
      <c r="F15" s="41" t="s">
        <v>97</v>
      </c>
      <c r="G15" s="41" t="s">
        <v>98</v>
      </c>
      <c r="H15" s="41" t="s">
        <v>99</v>
      </c>
      <c r="I15" s="41" t="s">
        <v>98</v>
      </c>
      <c r="J15" s="41" t="s">
        <v>99</v>
      </c>
      <c r="K15" s="41" t="s">
        <v>100</v>
      </c>
      <c r="L15" s="41" t="s">
        <v>101</v>
      </c>
    </row>
    <row r="16" spans="1:14" ht="15.75">
      <c r="A16" s="103" t="str">
        <f>'прил.1'!A13</f>
        <v>1.</v>
      </c>
      <c r="B16" s="125" t="str">
        <f>'прил.1'!B13</f>
        <v>Приобретение имущества общего и специального назначения </v>
      </c>
      <c r="C16" s="99"/>
      <c r="D16" s="66"/>
      <c r="E16" s="66"/>
      <c r="F16" s="66"/>
      <c r="G16" s="66"/>
      <c r="H16" s="146"/>
      <c r="I16" s="66"/>
      <c r="J16" s="146"/>
      <c r="K16" s="66"/>
      <c r="L16" s="66"/>
      <c r="M16" s="162"/>
      <c r="N16" s="162"/>
    </row>
    <row r="17" spans="1:14" ht="15.75">
      <c r="A17" s="96" t="str">
        <f>'прил.1'!A14</f>
        <v>1.1.</v>
      </c>
      <c r="B17" s="101" t="str">
        <f>'прил.1'!B14</f>
        <v>Охранно-пожарная сигнализация </v>
      </c>
      <c r="C17" s="103" t="str">
        <f>'прил.1'!C14</f>
        <v>J_K01</v>
      </c>
      <c r="D17" s="137">
        <f>'прил.2'!F14</f>
        <v>1.4342700000000002</v>
      </c>
      <c r="E17" s="137">
        <v>0</v>
      </c>
      <c r="F17" s="137">
        <f>'прил.2'!L14</f>
        <v>0</v>
      </c>
      <c r="G17" s="137">
        <v>0</v>
      </c>
      <c r="H17" s="137">
        <f>'прил.2'!M14</f>
        <v>0</v>
      </c>
      <c r="I17" s="137">
        <v>0</v>
      </c>
      <c r="J17" s="137">
        <f>'прил.2'!N14</f>
        <v>1.4342700000000002</v>
      </c>
      <c r="K17" s="137">
        <f aca="true" t="shared" si="0" ref="K17:L19">I17+G17+E17</f>
        <v>0</v>
      </c>
      <c r="L17" s="137">
        <f t="shared" si="0"/>
        <v>1.4342700000000002</v>
      </c>
      <c r="M17" s="162"/>
      <c r="N17" s="162"/>
    </row>
    <row r="18" spans="1:14" ht="15.75">
      <c r="A18" s="96" t="str">
        <f>'прил.1'!A15</f>
        <v>1.2.</v>
      </c>
      <c r="B18" s="101" t="str">
        <f>'прил.1'!B15</f>
        <v>Установка шлагбаумов</v>
      </c>
      <c r="C18" s="103" t="str">
        <f>'прил.1'!C15</f>
        <v>J_K02</v>
      </c>
      <c r="D18" s="137">
        <f>'прил.2'!F15</f>
        <v>0.19123599889749335</v>
      </c>
      <c r="E18" s="137">
        <v>0</v>
      </c>
      <c r="F18" s="137">
        <f>'прил.2'!L15</f>
        <v>0</v>
      </c>
      <c r="G18" s="137">
        <v>0</v>
      </c>
      <c r="H18" s="137">
        <f>'прил.2'!M15</f>
        <v>0</v>
      </c>
      <c r="I18" s="137">
        <v>0</v>
      </c>
      <c r="J18" s="137">
        <f>'прил.2'!N15</f>
        <v>0.19123599889749335</v>
      </c>
      <c r="K18" s="137">
        <f t="shared" si="0"/>
        <v>0</v>
      </c>
      <c r="L18" s="137">
        <f t="shared" si="0"/>
        <v>0.19123599889749335</v>
      </c>
      <c r="M18" s="162"/>
      <c r="N18" s="162"/>
    </row>
    <row r="19" spans="1:14" ht="15.75">
      <c r="A19" s="96" t="str">
        <f>'прил.1'!A16</f>
        <v>1.3.</v>
      </c>
      <c r="B19" s="101" t="str">
        <f>'прил.1'!B16</f>
        <v>Модернизация системы контроля и управления доступом</v>
      </c>
      <c r="C19" s="103" t="str">
        <f>'прил.1'!C16</f>
        <v>J_K03</v>
      </c>
      <c r="D19" s="137">
        <f>'прил.2'!F16</f>
        <v>0.2390449986218667</v>
      </c>
      <c r="E19" s="137">
        <v>0</v>
      </c>
      <c r="F19" s="137">
        <f>'прил.2'!L16</f>
        <v>0</v>
      </c>
      <c r="G19" s="137">
        <v>0</v>
      </c>
      <c r="H19" s="137">
        <f>'прил.2'!M16</f>
        <v>0</v>
      </c>
      <c r="I19" s="137">
        <v>0</v>
      </c>
      <c r="J19" s="137">
        <f>'прил.2'!N16</f>
        <v>0.2390449986218667</v>
      </c>
      <c r="K19" s="137">
        <f t="shared" si="0"/>
        <v>0</v>
      </c>
      <c r="L19" s="137">
        <f t="shared" si="0"/>
        <v>0.2390449986218667</v>
      </c>
      <c r="M19" s="162"/>
      <c r="N19" s="162"/>
    </row>
    <row r="20" spans="1:14" ht="15.75">
      <c r="A20" s="103" t="str">
        <f>'прил.1'!A17</f>
        <v>2.</v>
      </c>
      <c r="B20" s="125" t="str">
        <f>'прил.1'!B17</f>
        <v>Приобретение ИТ-имущества </v>
      </c>
      <c r="C20" s="72"/>
      <c r="D20" s="117"/>
      <c r="E20" s="117"/>
      <c r="F20" s="117"/>
      <c r="G20" s="117"/>
      <c r="H20" s="117"/>
      <c r="I20" s="117"/>
      <c r="J20" s="117"/>
      <c r="K20" s="117"/>
      <c r="L20" s="117"/>
      <c r="M20" s="163"/>
      <c r="N20" s="162"/>
    </row>
    <row r="21" spans="1:14" ht="15.75">
      <c r="A21" s="96" t="str">
        <f>'прил.2'!A18</f>
        <v>2.1.</v>
      </c>
      <c r="B21" s="101" t="str">
        <f>'прил.2'!B18</f>
        <v>Базовая рабочая станция МН-2-2018-3 </v>
      </c>
      <c r="C21" s="103" t="str">
        <f>'прил.2'!C18</f>
        <v>J_K04</v>
      </c>
      <c r="D21" s="137">
        <f>'прил.2'!F18</f>
        <v>26.038600000000002</v>
      </c>
      <c r="E21" s="137">
        <v>0</v>
      </c>
      <c r="F21" s="137">
        <f>'прил.2'!L18</f>
        <v>26.038600000000002</v>
      </c>
      <c r="G21" s="137">
        <v>0</v>
      </c>
      <c r="H21" s="137">
        <f>'прил.2'!M18</f>
        <v>0</v>
      </c>
      <c r="I21" s="137">
        <v>0</v>
      </c>
      <c r="J21" s="137">
        <f>'прил.2'!N18</f>
        <v>0</v>
      </c>
      <c r="K21" s="137">
        <f>I21+G21+E21</f>
        <v>0</v>
      </c>
      <c r="L21" s="137">
        <f>J21+H21+F21</f>
        <v>26.038600000000002</v>
      </c>
      <c r="M21" s="162"/>
      <c r="N21" s="162"/>
    </row>
    <row r="22" spans="1:14" ht="15.75">
      <c r="A22" s="96" t="str">
        <f>'прил.2'!A19</f>
        <v>2.2.</v>
      </c>
      <c r="B22" s="101" t="str">
        <f>'прил.2'!B19</f>
        <v>Интерактивный ИБП APC by Schneider Electric Smart-UPS SUA5000RMI5U </v>
      </c>
      <c r="C22" s="103" t="str">
        <f>'прил.2'!C19</f>
        <v>J_K05</v>
      </c>
      <c r="D22" s="137">
        <f>'прил.2'!F19</f>
        <v>1.3493333333333333</v>
      </c>
      <c r="E22" s="137">
        <v>0</v>
      </c>
      <c r="F22" s="137">
        <f>'прил.2'!L19</f>
        <v>0.3373333333333333</v>
      </c>
      <c r="G22" s="137">
        <v>0</v>
      </c>
      <c r="H22" s="137">
        <f>'прил.2'!M19</f>
        <v>0</v>
      </c>
      <c r="I22" s="137">
        <v>0</v>
      </c>
      <c r="J22" s="137">
        <f>'прил.2'!N19</f>
        <v>1.012</v>
      </c>
      <c r="K22" s="137">
        <f aca="true" t="shared" si="1" ref="K22:K27">I22+G22+E22</f>
        <v>0</v>
      </c>
      <c r="L22" s="137">
        <f aca="true" t="shared" si="2" ref="L22:L27">J22+H22+F22</f>
        <v>1.3493333333333333</v>
      </c>
      <c r="M22" s="162"/>
      <c r="N22" s="162"/>
    </row>
    <row r="23" spans="1:14" ht="15.75">
      <c r="A23" s="96" t="str">
        <f>'прил.2'!A20</f>
        <v>2.3.</v>
      </c>
      <c r="B23" s="101" t="str">
        <f>'прил.2'!B20</f>
        <v>Ноутбук НБ2-2-2018-3 </v>
      </c>
      <c r="C23" s="103" t="str">
        <f>'прил.2'!C20</f>
        <v>J_K06</v>
      </c>
      <c r="D23" s="137">
        <f>'прил.2'!F20</f>
        <v>0.207452</v>
      </c>
      <c r="E23" s="137">
        <v>0</v>
      </c>
      <c r="F23" s="137">
        <f>'прил.2'!L20</f>
        <v>0.207452</v>
      </c>
      <c r="G23" s="137">
        <v>0</v>
      </c>
      <c r="H23" s="137">
        <f>'прил.2'!M20</f>
        <v>0</v>
      </c>
      <c r="I23" s="137">
        <v>0</v>
      </c>
      <c r="J23" s="137">
        <f>'прил.2'!N20</f>
        <v>0</v>
      </c>
      <c r="K23" s="137">
        <f t="shared" si="1"/>
        <v>0</v>
      </c>
      <c r="L23" s="137">
        <f t="shared" si="2"/>
        <v>0.207452</v>
      </c>
      <c r="M23" s="162"/>
      <c r="N23" s="162"/>
    </row>
    <row r="24" spans="1:14" ht="15.75">
      <c r="A24" s="96" t="str">
        <f>'прил.2'!A21</f>
        <v>2.4.</v>
      </c>
      <c r="B24" s="101" t="str">
        <f>'прил.2'!B21</f>
        <v>Коммутатор Cisco</v>
      </c>
      <c r="C24" s="103" t="str">
        <f>'прил.2'!C21</f>
        <v>J_K07</v>
      </c>
      <c r="D24" s="137">
        <f>'прил.2'!F21</f>
        <v>5.859041621333335</v>
      </c>
      <c r="E24" s="137">
        <v>0</v>
      </c>
      <c r="F24" s="137">
        <f>'прил.2'!L21</f>
        <v>0</v>
      </c>
      <c r="G24" s="137">
        <v>0</v>
      </c>
      <c r="H24" s="137">
        <f>'прил.2'!M21</f>
        <v>0</v>
      </c>
      <c r="I24" s="137">
        <v>0</v>
      </c>
      <c r="J24" s="137">
        <f>'прил.2'!N21</f>
        <v>5.859041621333335</v>
      </c>
      <c r="K24" s="137">
        <f t="shared" si="1"/>
        <v>0</v>
      </c>
      <c r="L24" s="137">
        <f t="shared" si="2"/>
        <v>5.859041621333335</v>
      </c>
      <c r="M24" s="162"/>
      <c r="N24" s="162"/>
    </row>
    <row r="25" spans="1:14" ht="15.75">
      <c r="A25" s="96" t="str">
        <f>'прил.2'!A22</f>
        <v>2.5.</v>
      </c>
      <c r="B25" s="101" t="str">
        <f>'прил.2'!B22</f>
        <v>Дисковая полка Lenovo Storage V3700 V2 LFF Expansion Enclosure </v>
      </c>
      <c r="C25" s="103" t="str">
        <f>'прил.2'!C22</f>
        <v>J_K08</v>
      </c>
      <c r="D25" s="137">
        <f>'прил.2'!F22</f>
        <v>2.050298616666667</v>
      </c>
      <c r="E25" s="137">
        <v>0</v>
      </c>
      <c r="F25" s="137">
        <f>'прил.2'!L22</f>
        <v>0</v>
      </c>
      <c r="G25" s="137">
        <v>0</v>
      </c>
      <c r="H25" s="137">
        <f>'прил.2'!M22</f>
        <v>0</v>
      </c>
      <c r="I25" s="137">
        <v>0</v>
      </c>
      <c r="J25" s="137">
        <f>'прил.2'!N22</f>
        <v>2.050298616666667</v>
      </c>
      <c r="K25" s="137">
        <f t="shared" si="1"/>
        <v>0</v>
      </c>
      <c r="L25" s="137">
        <f t="shared" si="2"/>
        <v>2.050298616666667</v>
      </c>
      <c r="M25" s="162"/>
      <c r="N25" s="162"/>
    </row>
    <row r="26" spans="1:14" ht="15.75">
      <c r="A26" s="96" t="str">
        <f>'прил.2'!A23</f>
        <v>2.6.</v>
      </c>
      <c r="B26" s="101" t="str">
        <f>'прил.2'!B23</f>
        <v>Принтер ТИП2-2018 с РМ-6 </v>
      </c>
      <c r="C26" s="103" t="str">
        <f>'прил.2'!C23</f>
        <v>J_K09</v>
      </c>
      <c r="D26" s="137">
        <f>'прил.2'!F23</f>
        <v>1.862554</v>
      </c>
      <c r="E26" s="137">
        <v>0</v>
      </c>
      <c r="F26" s="137">
        <f>'прил.2'!L23</f>
        <v>0</v>
      </c>
      <c r="G26" s="137">
        <v>0</v>
      </c>
      <c r="H26" s="137">
        <f>'прил.2'!M23</f>
        <v>0</v>
      </c>
      <c r="I26" s="137">
        <v>0</v>
      </c>
      <c r="J26" s="137">
        <f>'прил.2'!N23</f>
        <v>1.862554</v>
      </c>
      <c r="K26" s="137">
        <f t="shared" si="1"/>
        <v>0</v>
      </c>
      <c r="L26" s="137">
        <f t="shared" si="2"/>
        <v>1.862554</v>
      </c>
      <c r="M26" s="162"/>
      <c r="N26" s="162"/>
    </row>
    <row r="27" spans="1:14" ht="15.75">
      <c r="A27" s="96" t="str">
        <f>'прил.2'!A24</f>
        <v>2.7.</v>
      </c>
      <c r="B27" s="101" t="str">
        <f>'прил.2'!B24</f>
        <v>Сервер HP ProLiant DL380 Gen9 (752686-B21) Entry Server </v>
      </c>
      <c r="C27" s="103" t="str">
        <f>'прил.2'!C24</f>
        <v>J_K10</v>
      </c>
      <c r="D27" s="137">
        <f>'прил.2'!F24</f>
        <v>1.2554407</v>
      </c>
      <c r="E27" s="137">
        <v>0</v>
      </c>
      <c r="F27" s="137">
        <f>'прил.2'!L24</f>
        <v>0</v>
      </c>
      <c r="G27" s="137">
        <v>0</v>
      </c>
      <c r="H27" s="137">
        <f>'прил.2'!M24</f>
        <v>0</v>
      </c>
      <c r="I27" s="137">
        <v>0</v>
      </c>
      <c r="J27" s="137">
        <f>'прил.2'!N24</f>
        <v>1.2554407</v>
      </c>
      <c r="K27" s="137">
        <f t="shared" si="1"/>
        <v>0</v>
      </c>
      <c r="L27" s="137">
        <f t="shared" si="2"/>
        <v>1.2554407</v>
      </c>
      <c r="M27" s="162"/>
      <c r="N27" s="162"/>
    </row>
    <row r="28" spans="1:14" ht="15.75">
      <c r="A28" s="96" t="str">
        <f>'прил.2'!A25</f>
        <v>2.8.</v>
      </c>
      <c r="B28" s="101" t="str">
        <f>'прил.2'!B25</f>
        <v>Источник бесперебойного питания (ИБП) APC SRC2KI Smart-UPS RC 2000VA 1600W (SRC2KI)</v>
      </c>
      <c r="C28" s="103" t="str">
        <f>'прил.2'!C25</f>
        <v>J_01</v>
      </c>
      <c r="D28" s="137">
        <f>'прил.2'!F25</f>
        <v>0.1614796068</v>
      </c>
      <c r="E28" s="137">
        <v>0</v>
      </c>
      <c r="F28" s="137">
        <f>'прил.2'!L25</f>
        <v>0</v>
      </c>
      <c r="G28" s="137">
        <v>0</v>
      </c>
      <c r="H28" s="137">
        <f>'прил.2'!M25</f>
        <v>0</v>
      </c>
      <c r="I28" s="137">
        <v>0</v>
      </c>
      <c r="J28" s="137">
        <f>'прил.2'!N25</f>
        <v>0.16223504921395202</v>
      </c>
      <c r="K28" s="137">
        <f aca="true" t="shared" si="3" ref="K28:L30">I28+G28+E28</f>
        <v>0</v>
      </c>
      <c r="L28" s="137">
        <f t="shared" si="3"/>
        <v>0.16223504921395202</v>
      </c>
      <c r="M28" s="162"/>
      <c r="N28" s="162"/>
    </row>
    <row r="29" spans="1:14" ht="15.75">
      <c r="A29" s="96" t="str">
        <f>'прил.2'!A26</f>
        <v>2.9.</v>
      </c>
      <c r="B29" s="101" t="str">
        <f>'прил.2'!B26</f>
        <v>Ленточная библиотека HPE STOREEVER MSL2024 LTO-7 15000 SAS (P9G69A) </v>
      </c>
      <c r="C29" s="103" t="str">
        <f>'прил.2'!C26</f>
        <v>J_02</v>
      </c>
      <c r="D29" s="137">
        <f>'прил.2'!F26</f>
        <v>0.2543185839</v>
      </c>
      <c r="E29" s="137">
        <v>0</v>
      </c>
      <c r="F29" s="137">
        <f>'прил.2'!L26</f>
        <v>0</v>
      </c>
      <c r="G29" s="137">
        <v>0</v>
      </c>
      <c r="H29" s="137">
        <f>'прил.2'!M26</f>
        <v>0</v>
      </c>
      <c r="I29" s="137">
        <v>0</v>
      </c>
      <c r="J29" s="137">
        <f>'прил.2'!N26</f>
        <v>0.297516440219648</v>
      </c>
      <c r="K29" s="137">
        <f t="shared" si="3"/>
        <v>0</v>
      </c>
      <c r="L29" s="137">
        <f t="shared" si="3"/>
        <v>0.297516440219648</v>
      </c>
      <c r="M29" s="162"/>
      <c r="N29" s="162"/>
    </row>
    <row r="30" spans="1:14" ht="31.5">
      <c r="A30" s="96" t="str">
        <f>'прил.2'!A27</f>
        <v>2.10.</v>
      </c>
      <c r="B30" s="101" t="str">
        <f>'прил.2'!B27</f>
        <v>Система хранения данных (СХД) HPE MSA 1050 8Gb Fibre Channel Dual Controller SFF Storage (Q2R19A) </v>
      </c>
      <c r="C30" s="103" t="str">
        <f>'прил.2'!C27</f>
        <v>J_03</v>
      </c>
      <c r="D30" s="147">
        <f>'прил.2'!F27</f>
        <v>0.8534292399999999</v>
      </c>
      <c r="E30" s="147">
        <v>0</v>
      </c>
      <c r="F30" s="147">
        <f>'прил.2'!L27</f>
        <v>0</v>
      </c>
      <c r="G30" s="147">
        <v>0</v>
      </c>
      <c r="H30" s="147">
        <f>'прил.2'!M27</f>
        <v>0</v>
      </c>
      <c r="I30" s="147">
        <v>0</v>
      </c>
      <c r="J30" s="147">
        <f>'прил.2'!N27</f>
        <v>1.021299625295872</v>
      </c>
      <c r="K30" s="147">
        <f t="shared" si="3"/>
        <v>0</v>
      </c>
      <c r="L30" s="147">
        <f t="shared" si="3"/>
        <v>1.021299625295872</v>
      </c>
      <c r="M30" s="162"/>
      <c r="N30" s="162"/>
    </row>
    <row r="31" spans="1:14" ht="15.75">
      <c r="A31" s="111" t="str">
        <f>'прил.2'!A28</f>
        <v>3.</v>
      </c>
      <c r="B31" s="125" t="str">
        <f>'прил.2'!B28</f>
        <v>Оснащение интеллектуальной системой учета</v>
      </c>
      <c r="C31" s="102"/>
      <c r="D31" s="168"/>
      <c r="E31" s="147"/>
      <c r="F31" s="168"/>
      <c r="G31" s="147"/>
      <c r="H31" s="147"/>
      <c r="I31" s="147"/>
      <c r="J31" s="147"/>
      <c r="K31" s="168"/>
      <c r="L31" s="168"/>
      <c r="M31" s="162"/>
      <c r="N31" s="162"/>
    </row>
    <row r="32" spans="1:14" ht="15.75">
      <c r="A32" s="96" t="str">
        <f>'прил.1'!A29</f>
        <v>3.1.</v>
      </c>
      <c r="B32" s="101" t="str">
        <f>'прил.1'!B29</f>
        <v>Оборудование многоквартирных жилых домов интеллектуальной системой учета </v>
      </c>
      <c r="C32" s="103" t="str">
        <f>'прил.1'!C29</f>
        <v>J_K11</v>
      </c>
      <c r="D32" s="147">
        <f>'прил.2'!F29</f>
        <v>462.23165913926505</v>
      </c>
      <c r="E32" s="147">
        <v>0</v>
      </c>
      <c r="F32" s="147">
        <f>'прил.2'!L29</f>
        <v>166.78333333333333</v>
      </c>
      <c r="G32" s="147">
        <v>0</v>
      </c>
      <c r="H32" s="147">
        <f>'прил.2'!M29</f>
        <v>164.76666666666668</v>
      </c>
      <c r="I32" s="147">
        <v>0</v>
      </c>
      <c r="J32" s="147">
        <f>'прил.2'!N29</f>
        <v>165.19166666666666</v>
      </c>
      <c r="K32" s="147">
        <f aca="true" t="shared" si="4" ref="K32:L35">I32+G32+E32</f>
        <v>0</v>
      </c>
      <c r="L32" s="147">
        <f t="shared" si="4"/>
        <v>496.7416666666667</v>
      </c>
      <c r="M32" s="162"/>
      <c r="N32" s="162"/>
    </row>
    <row r="33" spans="1:14" ht="15.75">
      <c r="A33" s="111" t="str">
        <f>'прил.2'!A30</f>
        <v>4.</v>
      </c>
      <c r="B33" s="125" t="str">
        <f>'прил.2'!B30</f>
        <v>Иные проекты</v>
      </c>
      <c r="C33" s="103"/>
      <c r="D33" s="147"/>
      <c r="E33" s="147"/>
      <c r="F33" s="147"/>
      <c r="G33" s="147"/>
      <c r="H33" s="147"/>
      <c r="I33" s="147"/>
      <c r="J33" s="147"/>
      <c r="K33" s="147"/>
      <c r="L33" s="147"/>
      <c r="M33" s="162"/>
      <c r="N33" s="162"/>
    </row>
    <row r="34" spans="1:14" ht="15.75">
      <c r="A34" s="96" t="str">
        <f>'прил.1'!A31</f>
        <v>4.1.</v>
      </c>
      <c r="B34" s="101" t="str">
        <f>'прил.1'!B31</f>
        <v>Приобретение автотранспорта </v>
      </c>
      <c r="C34" s="103" t="str">
        <f>'прил.1'!C31</f>
        <v>J_K12</v>
      </c>
      <c r="D34" s="147">
        <f>'прил.2'!F31</f>
        <v>46.971402831402834</v>
      </c>
      <c r="E34" s="147">
        <v>0</v>
      </c>
      <c r="F34" s="147">
        <f>'прил.2'!L31</f>
        <v>48.662373333333335</v>
      </c>
      <c r="G34" s="147">
        <v>0</v>
      </c>
      <c r="H34" s="147">
        <f>'прил.2'!M31</f>
        <v>0</v>
      </c>
      <c r="I34" s="147">
        <v>0</v>
      </c>
      <c r="J34" s="147">
        <f>'прил.2'!N31</f>
        <v>0</v>
      </c>
      <c r="K34" s="147">
        <f t="shared" si="4"/>
        <v>0</v>
      </c>
      <c r="L34" s="147">
        <f t="shared" si="4"/>
        <v>48.662373333333335</v>
      </c>
      <c r="M34" s="162"/>
      <c r="N34" s="162"/>
    </row>
    <row r="35" spans="1:14" ht="15.75">
      <c r="A35" s="96" t="str">
        <f>'прил.1'!A32</f>
        <v>4.2.</v>
      </c>
      <c r="B35" s="101" t="str">
        <f>'прил.1'!B32</f>
        <v>Выполнение работ по метрологическому обеспечению и внесению изменений в АИИС КУЭ </v>
      </c>
      <c r="C35" s="103" t="str">
        <f>'прил.1'!C32</f>
        <v>J_K13</v>
      </c>
      <c r="D35" s="147">
        <f>'прил.2'!F32</f>
        <v>0.43344356666666667</v>
      </c>
      <c r="E35" s="147">
        <v>0</v>
      </c>
      <c r="F35" s="147">
        <f>'прил.2'!L32</f>
        <v>0.44818064793333334</v>
      </c>
      <c r="G35" s="147">
        <v>0</v>
      </c>
      <c r="H35" s="147">
        <f>'прил.2'!M32</f>
        <v>0</v>
      </c>
      <c r="I35" s="147">
        <v>0</v>
      </c>
      <c r="J35" s="147">
        <f>'прил.2'!N32</f>
        <v>0</v>
      </c>
      <c r="K35" s="147">
        <f t="shared" si="4"/>
        <v>0</v>
      </c>
      <c r="L35" s="147">
        <f t="shared" si="4"/>
        <v>0.44818064793333334</v>
      </c>
      <c r="M35" s="162"/>
      <c r="N35" s="162"/>
    </row>
    <row r="36" spans="1:14" ht="15.75">
      <c r="A36" s="96" t="str">
        <f>'прил.1'!A33</f>
        <v>4.3.</v>
      </c>
      <c r="B36" s="101" t="str">
        <f>'прил.1'!B33</f>
        <v>Единая платформа обработки обращений клиентов компании (омниканальная платформа)</v>
      </c>
      <c r="C36" s="103" t="str">
        <f>'прил.1'!C33</f>
        <v>J_04</v>
      </c>
      <c r="D36" s="147">
        <f>'прил.2'!F33</f>
        <v>1.1667779999999999</v>
      </c>
      <c r="E36" s="147">
        <f>'прил.2'!L33</f>
        <v>1.224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f aca="true" t="shared" si="5" ref="K36:L38">I36+G36+E36</f>
        <v>1.224</v>
      </c>
      <c r="L36" s="147">
        <f t="shared" si="5"/>
        <v>0</v>
      </c>
      <c r="M36" s="162"/>
      <c r="N36" s="162"/>
    </row>
    <row r="37" spans="1:14" ht="15.75">
      <c r="A37" s="96" t="str">
        <f>'прил.1'!A34</f>
        <v>4.4.</v>
      </c>
      <c r="B37" s="101" t="str">
        <f>'прил.1'!B34</f>
        <v>Цифровая сервисная платформа</v>
      </c>
      <c r="C37" s="103" t="str">
        <f>'прил.1'!C34</f>
        <v>J_05</v>
      </c>
      <c r="D37" s="147">
        <f>'прил.2'!F34</f>
        <v>12.239999999999998</v>
      </c>
      <c r="E37" s="147">
        <f>'прил.2'!L34</f>
        <v>4.08</v>
      </c>
      <c r="F37" s="147">
        <v>0</v>
      </c>
      <c r="G37" s="147">
        <f>'прил.2'!M34</f>
        <v>4.08</v>
      </c>
      <c r="H37" s="147">
        <v>0</v>
      </c>
      <c r="I37" s="147">
        <f>'прил.2'!N34</f>
        <v>4.08</v>
      </c>
      <c r="J37" s="147">
        <v>0</v>
      </c>
      <c r="K37" s="147">
        <f t="shared" si="5"/>
        <v>12.24</v>
      </c>
      <c r="L37" s="147">
        <f t="shared" si="5"/>
        <v>0</v>
      </c>
      <c r="M37" s="162"/>
      <c r="N37" s="162"/>
    </row>
    <row r="38" spans="1:14" ht="15.75">
      <c r="A38" s="96" t="str">
        <f>'прил.1'!A35</f>
        <v>4.5.</v>
      </c>
      <c r="B38" s="101" t="str">
        <f>'прил.1'!B35</f>
        <v>Система управления взаимоотношений с клиентами (CRM)</v>
      </c>
      <c r="C38" s="103" t="str">
        <f>'прил.1'!C35</f>
        <v>J_06</v>
      </c>
      <c r="D38" s="147">
        <f>'прил.2'!F35</f>
        <v>1.1219999999999999</v>
      </c>
      <c r="E38" s="147">
        <f>'прил.2'!L35</f>
        <v>1.1628</v>
      </c>
      <c r="F38" s="147">
        <v>0</v>
      </c>
      <c r="G38" s="147">
        <f>'прил.2'!M35</f>
        <v>0</v>
      </c>
      <c r="H38" s="147">
        <v>0</v>
      </c>
      <c r="I38" s="147">
        <f>'прил.2'!N35</f>
        <v>0</v>
      </c>
      <c r="J38" s="147">
        <v>0</v>
      </c>
      <c r="K38" s="147">
        <f t="shared" si="5"/>
        <v>1.1628</v>
      </c>
      <c r="L38" s="147">
        <f t="shared" si="5"/>
        <v>0</v>
      </c>
      <c r="M38" s="162"/>
      <c r="N38" s="162"/>
    </row>
    <row r="39" spans="1:14" ht="15.75">
      <c r="A39" s="47"/>
      <c r="B39" s="48"/>
      <c r="C39" s="28"/>
      <c r="D39" s="169"/>
      <c r="E39" s="169"/>
      <c r="F39" s="169"/>
      <c r="G39" s="169"/>
      <c r="H39" s="169"/>
      <c r="I39" s="169"/>
      <c r="J39" s="169"/>
      <c r="K39" s="169"/>
      <c r="L39" s="169"/>
      <c r="M39" s="162"/>
      <c r="N39" s="162"/>
    </row>
    <row r="40" spans="1:12" ht="15.75">
      <c r="A40" s="47"/>
      <c r="B40" s="48"/>
      <c r="C40" s="28"/>
      <c r="D40" s="159"/>
      <c r="E40" s="159"/>
      <c r="F40" s="159"/>
      <c r="G40" s="159"/>
      <c r="H40" s="159"/>
      <c r="I40" s="159"/>
      <c r="J40" s="159"/>
      <c r="K40" s="159"/>
      <c r="L40" s="159"/>
    </row>
    <row r="41" spans="1:12" ht="15.75">
      <c r="A41" s="47"/>
      <c r="B41" s="48"/>
      <c r="C41" s="28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 ht="15.75">
      <c r="A42" s="47"/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.75">
      <c r="A43" s="47"/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5.75">
      <c r="A44" s="47"/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.75">
      <c r="A45" s="47"/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5.75">
      <c r="A46" s="47"/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5.75">
      <c r="A47" s="47"/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47"/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5.75">
      <c r="A49" s="47"/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5.75">
      <c r="A50" s="47"/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5.75">
      <c r="A51" s="47"/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5.75">
      <c r="A52" s="47"/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5.75">
      <c r="A53" s="47"/>
      <c r="B53" s="4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>
      <c r="A54" s="47"/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5.75">
      <c r="A55" s="47"/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5.75">
      <c r="A56" s="47"/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5.75">
      <c r="A57" s="47"/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5.75">
      <c r="A58" s="47"/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5.75">
      <c r="A59" s="47"/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5.75">
      <c r="A60" s="47"/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5.75">
      <c r="A61" s="47"/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.75">
      <c r="A62" s="47"/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5.75">
      <c r="A63" s="47"/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5.75">
      <c r="A64" s="47"/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5.75">
      <c r="A65" s="47"/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5.75">
      <c r="A66" s="47"/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5.75">
      <c r="A67" s="47"/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5.75">
      <c r="A68" s="47"/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5.75">
      <c r="A69" s="47"/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5.75">
      <c r="A70" s="47"/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5.75">
      <c r="A71" s="47"/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5.75">
      <c r="A72" s="47"/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5.75">
      <c r="A73" s="47"/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5.75">
      <c r="A74" s="47"/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5.75">
      <c r="A75" s="47"/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5.75">
      <c r="A76" s="47"/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5.75">
      <c r="A77" s="47"/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.75">
      <c r="A78" s="47"/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5.75">
      <c r="A79" s="47"/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5.75">
      <c r="A80" s="47"/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5.75">
      <c r="A81" s="47"/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5.75">
      <c r="A82" s="47"/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5.75">
      <c r="A83" s="47"/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5.75">
      <c r="A84" s="47"/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5.75">
      <c r="A85" s="47"/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5.75">
      <c r="A86" s="47"/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5.75">
      <c r="A87" s="47"/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5.75">
      <c r="A88" s="47"/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5.75">
      <c r="A89" s="47"/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5.75">
      <c r="A90" s="47"/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5.75">
      <c r="A91" s="47"/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5.75">
      <c r="A92" s="47"/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4" spans="1:12" ht="15.7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</sheetData>
  <sheetProtection/>
  <mergeCells count="20">
    <mergeCell ref="G12:H12"/>
    <mergeCell ref="K12:L12"/>
    <mergeCell ref="A94:L94"/>
    <mergeCell ref="C10:C14"/>
    <mergeCell ref="D10:D12"/>
    <mergeCell ref="E11:F11"/>
    <mergeCell ref="G11:H11"/>
    <mergeCell ref="E10:L10"/>
    <mergeCell ref="D13:D14"/>
    <mergeCell ref="B10:B14"/>
    <mergeCell ref="A4:H4"/>
    <mergeCell ref="A5:H5"/>
    <mergeCell ref="A7:H7"/>
    <mergeCell ref="A8:H8"/>
    <mergeCell ref="A9:L9"/>
    <mergeCell ref="A10:A14"/>
    <mergeCell ref="I11:J11"/>
    <mergeCell ref="I12:J12"/>
    <mergeCell ref="K11:L11"/>
    <mergeCell ref="E12:F12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2"/>
  <sheetViews>
    <sheetView view="pageBreakPreview" zoomScale="70" zoomScaleNormal="85" zoomScaleSheetLayoutView="70" workbookViewId="0" topLeftCell="A1">
      <selection activeCell="G30" sqref="G30"/>
    </sheetView>
  </sheetViews>
  <sheetFormatPr defaultColWidth="83.125" defaultRowHeight="12.75"/>
  <cols>
    <col min="1" max="1" width="10.125" style="90" customWidth="1"/>
    <col min="2" max="2" width="69.375" style="78" customWidth="1"/>
    <col min="3" max="3" width="19.00390625" style="74" customWidth="1"/>
    <col min="4" max="5" width="19.625" style="74" customWidth="1"/>
    <col min="6" max="6" width="20.25390625" style="74" customWidth="1"/>
    <col min="7" max="7" width="179.875" style="74" customWidth="1"/>
    <col min="8" max="253" width="10.25390625" style="74" customWidth="1"/>
    <col min="254" max="254" width="10.125" style="74" customWidth="1"/>
    <col min="255" max="16384" width="83.125" style="74" customWidth="1"/>
  </cols>
  <sheetData>
    <row r="1" spans="1:49" ht="18.75">
      <c r="A1" s="73"/>
      <c r="B1" s="73"/>
      <c r="C1" s="73"/>
      <c r="D1" s="73"/>
      <c r="E1" s="73"/>
      <c r="F1" s="2" t="s">
        <v>153</v>
      </c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73"/>
      <c r="U1" s="1"/>
      <c r="V1" s="1"/>
      <c r="W1" s="1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Q1" s="73"/>
      <c r="AR1" s="73"/>
      <c r="AS1" s="73"/>
      <c r="AT1" s="73"/>
      <c r="AU1" s="73"/>
      <c r="AV1" s="73"/>
      <c r="AW1" s="73"/>
    </row>
    <row r="2" spans="1:49" ht="18.75">
      <c r="A2" s="73"/>
      <c r="B2" s="73"/>
      <c r="C2" s="73"/>
      <c r="D2" s="73"/>
      <c r="E2" s="73"/>
      <c r="F2" s="3" t="s">
        <v>152</v>
      </c>
      <c r="G2" s="73"/>
      <c r="H2" s="73"/>
      <c r="I2" s="73"/>
      <c r="J2" s="73"/>
      <c r="K2" s="73"/>
      <c r="L2" s="73"/>
      <c r="M2" s="73"/>
      <c r="N2" s="1"/>
      <c r="O2" s="1"/>
      <c r="P2" s="1"/>
      <c r="Q2" s="1"/>
      <c r="R2" s="1"/>
      <c r="S2" s="1"/>
      <c r="T2" s="73"/>
      <c r="U2" s="1"/>
      <c r="V2" s="1"/>
      <c r="W2" s="1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Q2" s="73"/>
      <c r="AR2" s="73"/>
      <c r="AS2" s="73"/>
      <c r="AT2" s="73"/>
      <c r="AU2" s="73"/>
      <c r="AV2" s="73"/>
      <c r="AW2" s="73"/>
    </row>
    <row r="3" spans="1:49" ht="18.75">
      <c r="A3" s="73"/>
      <c r="B3" s="73"/>
      <c r="C3" s="73"/>
      <c r="D3" s="73"/>
      <c r="E3" s="73"/>
      <c r="F3" s="3"/>
      <c r="G3" s="73"/>
      <c r="H3" s="73"/>
      <c r="I3" s="73"/>
      <c r="J3" s="73"/>
      <c r="K3" s="73"/>
      <c r="L3" s="73"/>
      <c r="M3" s="73"/>
      <c r="N3" s="1"/>
      <c r="O3" s="1"/>
      <c r="P3" s="1"/>
      <c r="Q3" s="1"/>
      <c r="R3" s="1"/>
      <c r="S3" s="1"/>
      <c r="T3" s="73"/>
      <c r="U3" s="1"/>
      <c r="V3" s="1"/>
      <c r="W3" s="1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Q3" s="73"/>
      <c r="AR3" s="73"/>
      <c r="AS3" s="73"/>
      <c r="AT3" s="73"/>
      <c r="AU3" s="73"/>
      <c r="AV3" s="73"/>
      <c r="AW3" s="73"/>
    </row>
    <row r="4" spans="1:49" ht="18.75">
      <c r="A4" s="73"/>
      <c r="B4" s="73"/>
      <c r="C4" s="73"/>
      <c r="D4" s="73"/>
      <c r="E4" s="73"/>
      <c r="F4" s="75"/>
      <c r="G4" s="73"/>
      <c r="H4" s="73"/>
      <c r="I4" s="73"/>
      <c r="J4" s="73"/>
      <c r="K4" s="73"/>
      <c r="L4" s="73"/>
      <c r="M4" s="73"/>
      <c r="N4" s="1"/>
      <c r="O4" s="1"/>
      <c r="P4" s="1"/>
      <c r="Q4" s="1"/>
      <c r="R4" s="1"/>
      <c r="S4" s="1"/>
      <c r="T4" s="73"/>
      <c r="U4" s="1"/>
      <c r="V4" s="1"/>
      <c r="W4" s="1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Q4" s="73"/>
      <c r="AR4" s="73"/>
      <c r="AS4" s="73"/>
      <c r="AT4" s="73"/>
      <c r="AU4" s="73"/>
      <c r="AV4" s="73"/>
      <c r="AW4" s="73"/>
    </row>
    <row r="5" spans="1:49" ht="15.75">
      <c r="A5" s="208" t="s">
        <v>39</v>
      </c>
      <c r="B5" s="208"/>
      <c r="C5" s="208"/>
      <c r="D5" s="208"/>
      <c r="E5" s="208"/>
      <c r="F5" s="208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</row>
    <row r="6" spans="1:49" ht="15.75">
      <c r="A6" s="209" t="s">
        <v>126</v>
      </c>
      <c r="B6" s="209"/>
      <c r="C6" s="209"/>
      <c r="D6" s="209"/>
      <c r="E6" s="209"/>
      <c r="F6" s="209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3"/>
      <c r="AR6" s="73"/>
      <c r="AS6" s="73"/>
      <c r="AT6" s="73"/>
      <c r="AU6" s="73"/>
      <c r="AV6" s="73"/>
      <c r="AW6" s="73"/>
    </row>
    <row r="7" spans="1:6" ht="15.75">
      <c r="A7" s="210" t="s">
        <v>156</v>
      </c>
      <c r="B7" s="210"/>
      <c r="C7" s="210"/>
      <c r="D7" s="210"/>
      <c r="E7" s="210"/>
      <c r="F7" s="210"/>
    </row>
    <row r="8" spans="1:6" ht="18.75">
      <c r="A8" s="211"/>
      <c r="B8" s="211"/>
      <c r="C8" s="211"/>
      <c r="D8" s="211"/>
      <c r="E8" s="211"/>
      <c r="F8" s="211"/>
    </row>
    <row r="9" spans="1:6" ht="15.75">
      <c r="A9" s="212" t="s">
        <v>2</v>
      </c>
      <c r="B9" s="212"/>
      <c r="C9" s="212"/>
      <c r="D9" s="212"/>
      <c r="E9" s="212"/>
      <c r="F9" s="212"/>
    </row>
    <row r="10" spans="1:6" ht="15.75">
      <c r="A10" s="213"/>
      <c r="B10" s="213"/>
      <c r="C10" s="213"/>
      <c r="D10" s="213"/>
      <c r="E10" s="213"/>
      <c r="F10" s="213"/>
    </row>
    <row r="11" spans="1:30" ht="15.75">
      <c r="A11" s="203" t="s">
        <v>198</v>
      </c>
      <c r="B11" s="203"/>
      <c r="C11" s="203"/>
      <c r="D11" s="203"/>
      <c r="E11" s="203"/>
      <c r="F11" s="203"/>
      <c r="J11" s="78"/>
      <c r="O11" s="78"/>
      <c r="T11" s="78"/>
      <c r="Y11" s="78"/>
      <c r="AD11" s="78"/>
    </row>
    <row r="12" spans="1:6" ht="15.75">
      <c r="A12" s="204" t="s">
        <v>127</v>
      </c>
      <c r="B12" s="204"/>
      <c r="C12" s="204"/>
      <c r="D12" s="204"/>
      <c r="E12" s="204"/>
      <c r="F12" s="204"/>
    </row>
    <row r="13" spans="1:29" ht="15.75">
      <c r="A13" s="74"/>
      <c r="B13" s="74"/>
      <c r="F13" s="79" t="s">
        <v>40</v>
      </c>
      <c r="Y13" s="80"/>
      <c r="Z13" s="80"/>
      <c r="AA13" s="80"/>
      <c r="AB13" s="80"/>
      <c r="AC13" s="80"/>
    </row>
    <row r="14" spans="1:29" ht="15.75">
      <c r="A14" s="205" t="s">
        <v>41</v>
      </c>
      <c r="B14" s="206" t="s">
        <v>42</v>
      </c>
      <c r="C14" s="81" t="s">
        <v>87</v>
      </c>
      <c r="D14" s="82" t="s">
        <v>88</v>
      </c>
      <c r="E14" s="82" t="s">
        <v>159</v>
      </c>
      <c r="F14" s="82" t="s">
        <v>43</v>
      </c>
      <c r="Y14" s="80"/>
      <c r="Z14" s="80"/>
      <c r="AA14" s="80"/>
      <c r="AB14" s="80"/>
      <c r="AC14" s="80"/>
    </row>
    <row r="15" spans="1:6" ht="15.75">
      <c r="A15" s="205"/>
      <c r="B15" s="206"/>
      <c r="C15" s="83" t="s">
        <v>44</v>
      </c>
      <c r="D15" s="83" t="s">
        <v>44</v>
      </c>
      <c r="E15" s="83" t="s">
        <v>44</v>
      </c>
      <c r="F15" s="83" t="s">
        <v>11</v>
      </c>
    </row>
    <row r="16" spans="1:6" ht="15.75">
      <c r="A16" s="84">
        <v>1</v>
      </c>
      <c r="B16" s="85">
        <v>2</v>
      </c>
      <c r="C16" s="84" t="s">
        <v>45</v>
      </c>
      <c r="D16" s="84" t="s">
        <v>46</v>
      </c>
      <c r="E16" s="84" t="s">
        <v>128</v>
      </c>
      <c r="F16" s="84" t="s">
        <v>47</v>
      </c>
    </row>
    <row r="17" spans="1:255" ht="15.75">
      <c r="A17" s="207" t="s">
        <v>48</v>
      </c>
      <c r="B17" s="207"/>
      <c r="C17" s="113">
        <f>C18</f>
        <v>297.43952717751995</v>
      </c>
      <c r="D17" s="113">
        <f>D18</f>
        <v>201.8</v>
      </c>
      <c r="E17" s="113">
        <f>E18</f>
        <v>220.7719244602986</v>
      </c>
      <c r="F17" s="113">
        <f>F18</f>
        <v>720.0114516378186</v>
      </c>
      <c r="G17" s="16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</row>
    <row r="18" spans="1:6" ht="15.75">
      <c r="A18" s="19" t="s">
        <v>49</v>
      </c>
      <c r="B18" s="20" t="s">
        <v>50</v>
      </c>
      <c r="C18" s="114">
        <v>297.43952717751995</v>
      </c>
      <c r="D18" s="114">
        <v>201.8</v>
      </c>
      <c r="E18" s="114">
        <v>220.7719244602986</v>
      </c>
      <c r="F18" s="119">
        <f>+C18+D18+E18</f>
        <v>720.0114516378186</v>
      </c>
    </row>
    <row r="19" spans="1:6" ht="15.75">
      <c r="A19" s="19" t="s">
        <v>51</v>
      </c>
      <c r="B19" s="21" t="s">
        <v>52</v>
      </c>
      <c r="C19" s="114">
        <f>C18-C29-C39</f>
        <v>215.89857617113537</v>
      </c>
      <c r="D19" s="114">
        <f>D18-D29-D39</f>
        <v>91.33572948048199</v>
      </c>
      <c r="E19" s="114">
        <f>E18-E29-E39</f>
        <v>86.78553451018469</v>
      </c>
      <c r="F19" s="119">
        <f>+C19+D19+E19</f>
        <v>394.01984016180205</v>
      </c>
    </row>
    <row r="20" spans="1:6" ht="31.5">
      <c r="A20" s="19" t="s">
        <v>53</v>
      </c>
      <c r="B20" s="22" t="s">
        <v>129</v>
      </c>
      <c r="C20" s="114"/>
      <c r="D20" s="114"/>
      <c r="E20" s="114"/>
      <c r="F20" s="119"/>
    </row>
    <row r="21" spans="1:6" ht="15.75">
      <c r="A21" s="19"/>
      <c r="B21" s="23"/>
      <c r="C21" s="114"/>
      <c r="D21" s="114"/>
      <c r="E21" s="114"/>
      <c r="F21" s="119"/>
    </row>
    <row r="22" spans="1:6" ht="15.75">
      <c r="A22" s="19"/>
      <c r="B22" s="23"/>
      <c r="C22" s="114"/>
      <c r="D22" s="114"/>
      <c r="E22" s="114"/>
      <c r="F22" s="114"/>
    </row>
    <row r="23" spans="1:6" ht="15.75">
      <c r="A23" s="19"/>
      <c r="B23" s="23"/>
      <c r="C23" s="114"/>
      <c r="D23" s="114"/>
      <c r="E23" s="114"/>
      <c r="F23" s="114"/>
    </row>
    <row r="24" spans="1:6" ht="31.5">
      <c r="A24" s="19" t="s">
        <v>54</v>
      </c>
      <c r="B24" s="22" t="s">
        <v>130</v>
      </c>
      <c r="C24" s="114"/>
      <c r="D24" s="114"/>
      <c r="E24" s="114"/>
      <c r="F24" s="114"/>
    </row>
    <row r="25" spans="1:6" ht="15.75">
      <c r="A25" s="19"/>
      <c r="B25" s="22"/>
      <c r="C25" s="114"/>
      <c r="D25" s="114"/>
      <c r="E25" s="114"/>
      <c r="F25" s="114"/>
    </row>
    <row r="26" spans="1:6" ht="15.75">
      <c r="A26" s="19"/>
      <c r="B26" s="23"/>
      <c r="C26" s="114"/>
      <c r="D26" s="114"/>
      <c r="E26" s="114"/>
      <c r="F26" s="114"/>
    </row>
    <row r="27" spans="1:6" ht="15.75">
      <c r="A27" s="19"/>
      <c r="B27" s="23"/>
      <c r="C27" s="114"/>
      <c r="D27" s="114"/>
      <c r="E27" s="114"/>
      <c r="F27" s="114"/>
    </row>
    <row r="28" spans="1:6" ht="15.75">
      <c r="A28" s="19" t="s">
        <v>55</v>
      </c>
      <c r="B28" s="22" t="s">
        <v>56</v>
      </c>
      <c r="C28" s="114"/>
      <c r="D28" s="114"/>
      <c r="E28" s="114"/>
      <c r="F28" s="114"/>
    </row>
    <row r="29" spans="1:6" ht="15.75">
      <c r="A29" s="19" t="s">
        <v>57</v>
      </c>
      <c r="B29" s="22" t="s">
        <v>58</v>
      </c>
      <c r="C29" s="114">
        <f>C31</f>
        <v>33.04549647679793</v>
      </c>
      <c r="D29" s="114">
        <f>D31</f>
        <v>77.5109371861847</v>
      </c>
      <c r="E29" s="114">
        <f>E31</f>
        <v>97.87106920673081</v>
      </c>
      <c r="F29" s="119">
        <f>+C29+D29+E29</f>
        <v>208.42750286971346</v>
      </c>
    </row>
    <row r="30" spans="1:6" ht="31.5">
      <c r="A30" s="19" t="s">
        <v>59</v>
      </c>
      <c r="B30" s="22" t="s">
        <v>131</v>
      </c>
      <c r="C30" s="114"/>
      <c r="D30" s="114"/>
      <c r="E30" s="114"/>
      <c r="F30" s="119"/>
    </row>
    <row r="31" spans="1:6" ht="15.75">
      <c r="A31" s="19" t="s">
        <v>132</v>
      </c>
      <c r="B31" s="23" t="s">
        <v>133</v>
      </c>
      <c r="C31" s="114">
        <f>28.4138696804583+4.63162679633963</f>
        <v>33.04549647679793</v>
      </c>
      <c r="D31" s="114">
        <f>72.1373070804584+5.3736301057263</f>
        <v>77.5109371861847</v>
      </c>
      <c r="E31" s="114">
        <f>92.9830310130006+4.88803819373021</f>
        <v>97.87106920673081</v>
      </c>
      <c r="F31" s="114">
        <f>+C31+D31+E31</f>
        <v>208.42750286971346</v>
      </c>
    </row>
    <row r="32" spans="1:6" ht="15.75">
      <c r="A32" s="19"/>
      <c r="B32" s="23"/>
      <c r="C32" s="114"/>
      <c r="D32" s="114"/>
      <c r="E32" s="114"/>
      <c r="F32" s="114"/>
    </row>
    <row r="33" spans="1:6" ht="15.75">
      <c r="A33" s="19"/>
      <c r="B33" s="23"/>
      <c r="C33" s="114"/>
      <c r="D33" s="114"/>
      <c r="E33" s="114"/>
      <c r="F33" s="114"/>
    </row>
    <row r="34" spans="1:6" ht="15.75">
      <c r="A34" s="19" t="s">
        <v>60</v>
      </c>
      <c r="B34" s="22" t="s">
        <v>134</v>
      </c>
      <c r="C34" s="114"/>
      <c r="D34" s="114"/>
      <c r="E34" s="114"/>
      <c r="F34" s="114"/>
    </row>
    <row r="35" spans="1:6" ht="31.5">
      <c r="A35" s="19" t="s">
        <v>61</v>
      </c>
      <c r="B35" s="22" t="s">
        <v>62</v>
      </c>
      <c r="C35" s="114"/>
      <c r="D35" s="114"/>
      <c r="E35" s="114"/>
      <c r="F35" s="114"/>
    </row>
    <row r="36" spans="1:6" ht="15.75">
      <c r="A36" s="19" t="s">
        <v>135</v>
      </c>
      <c r="B36" s="23" t="s">
        <v>133</v>
      </c>
      <c r="C36" s="114"/>
      <c r="D36" s="114"/>
      <c r="E36" s="114"/>
      <c r="F36" s="114"/>
    </row>
    <row r="37" spans="1:6" ht="15.75">
      <c r="A37" s="19"/>
      <c r="B37" s="23"/>
      <c r="C37" s="114"/>
      <c r="D37" s="114"/>
      <c r="E37" s="114"/>
      <c r="F37" s="114"/>
    </row>
    <row r="38" spans="1:6" ht="15.75">
      <c r="A38" s="19"/>
      <c r="B38" s="23"/>
      <c r="C38" s="114"/>
      <c r="D38" s="114"/>
      <c r="E38" s="114"/>
      <c r="F38" s="114"/>
    </row>
    <row r="39" spans="1:6" s="86" customFormat="1" ht="15.75">
      <c r="A39" s="115" t="s">
        <v>63</v>
      </c>
      <c r="B39" s="116" t="s">
        <v>64</v>
      </c>
      <c r="C39" s="114">
        <v>48.495454529586624</v>
      </c>
      <c r="D39" s="114">
        <v>32.95333333333332</v>
      </c>
      <c r="E39" s="114">
        <v>36.11532074338311</v>
      </c>
      <c r="F39" s="119">
        <f>SUM(C39:E39)</f>
        <v>117.56410860630305</v>
      </c>
    </row>
    <row r="40" spans="1:6" ht="15.75">
      <c r="A40" s="19" t="s">
        <v>65</v>
      </c>
      <c r="B40" s="21" t="s">
        <v>66</v>
      </c>
      <c r="C40" s="114"/>
      <c r="D40" s="114"/>
      <c r="E40" s="114"/>
      <c r="F40" s="88"/>
    </row>
    <row r="41" spans="1:7" ht="18.75">
      <c r="A41" s="19" t="s">
        <v>67</v>
      </c>
      <c r="B41" s="22" t="s">
        <v>136</v>
      </c>
      <c r="C41" s="114"/>
      <c r="D41" s="114"/>
      <c r="E41" s="114"/>
      <c r="F41" s="87"/>
      <c r="G41" s="89"/>
    </row>
    <row r="42" spans="1:7" ht="18.75">
      <c r="A42" s="19" t="s">
        <v>137</v>
      </c>
      <c r="B42" s="22" t="s">
        <v>138</v>
      </c>
      <c r="C42" s="114"/>
      <c r="D42" s="114"/>
      <c r="E42" s="114"/>
      <c r="F42" s="87"/>
      <c r="G42" s="89"/>
    </row>
    <row r="43" spans="1:6" ht="15.75">
      <c r="A43" s="19" t="s">
        <v>68</v>
      </c>
      <c r="B43" s="20" t="s">
        <v>69</v>
      </c>
      <c r="C43" s="114"/>
      <c r="D43" s="114"/>
      <c r="E43" s="114"/>
      <c r="F43" s="87"/>
    </row>
    <row r="44" spans="1:6" ht="15.75">
      <c r="A44" s="19" t="s">
        <v>70</v>
      </c>
      <c r="B44" s="21" t="s">
        <v>71</v>
      </c>
      <c r="C44" s="114"/>
      <c r="D44" s="114"/>
      <c r="E44" s="114"/>
      <c r="F44" s="87"/>
    </row>
    <row r="45" spans="1:6" ht="15.75">
      <c r="A45" s="19" t="s">
        <v>72</v>
      </c>
      <c r="B45" s="21" t="s">
        <v>73</v>
      </c>
      <c r="C45" s="114"/>
      <c r="D45" s="114"/>
      <c r="E45" s="114"/>
      <c r="F45" s="87"/>
    </row>
    <row r="46" spans="1:6" ht="15.75">
      <c r="A46" s="19" t="s">
        <v>74</v>
      </c>
      <c r="B46" s="21" t="s">
        <v>75</v>
      </c>
      <c r="C46" s="114"/>
      <c r="D46" s="114"/>
      <c r="E46" s="114"/>
      <c r="F46" s="87"/>
    </row>
    <row r="47" spans="1:6" ht="15.75">
      <c r="A47" s="19" t="s">
        <v>76</v>
      </c>
      <c r="B47" s="21" t="s">
        <v>77</v>
      </c>
      <c r="C47" s="114"/>
      <c r="D47" s="114"/>
      <c r="E47" s="114"/>
      <c r="F47" s="87"/>
    </row>
    <row r="48" spans="1:6" ht="15.75">
      <c r="A48" s="19" t="s">
        <v>78</v>
      </c>
      <c r="B48" s="21" t="s">
        <v>139</v>
      </c>
      <c r="C48" s="114"/>
      <c r="D48" s="114"/>
      <c r="E48" s="114"/>
      <c r="F48" s="87"/>
    </row>
    <row r="49" spans="1:6" ht="15.75">
      <c r="A49" s="19" t="s">
        <v>79</v>
      </c>
      <c r="B49" s="22" t="s">
        <v>140</v>
      </c>
      <c r="C49" s="114"/>
      <c r="D49" s="114"/>
      <c r="E49" s="114"/>
      <c r="F49" s="87"/>
    </row>
    <row r="50" spans="1:6" ht="31.5">
      <c r="A50" s="19" t="s">
        <v>80</v>
      </c>
      <c r="B50" s="23" t="s">
        <v>141</v>
      </c>
      <c r="C50" s="114"/>
      <c r="D50" s="114"/>
      <c r="E50" s="114"/>
      <c r="F50" s="87"/>
    </row>
    <row r="51" spans="1:6" ht="31.5">
      <c r="A51" s="19" t="s">
        <v>81</v>
      </c>
      <c r="B51" s="22" t="s">
        <v>142</v>
      </c>
      <c r="C51" s="114"/>
      <c r="D51" s="114"/>
      <c r="E51" s="114"/>
      <c r="F51" s="87"/>
    </row>
    <row r="52" spans="1:6" ht="47.25">
      <c r="A52" s="19" t="s">
        <v>82</v>
      </c>
      <c r="B52" s="23" t="s">
        <v>143</v>
      </c>
      <c r="C52" s="114"/>
      <c r="D52" s="114"/>
      <c r="E52" s="114"/>
      <c r="F52" s="87"/>
    </row>
    <row r="53" spans="1:6" ht="15.75">
      <c r="A53" s="19" t="s">
        <v>83</v>
      </c>
      <c r="B53" s="21" t="s">
        <v>84</v>
      </c>
      <c r="C53" s="114"/>
      <c r="D53" s="114"/>
      <c r="E53" s="114"/>
      <c r="F53" s="87"/>
    </row>
    <row r="54" spans="1:6" ht="15.75">
      <c r="A54" s="19" t="s">
        <v>85</v>
      </c>
      <c r="B54" s="21" t="s">
        <v>86</v>
      </c>
      <c r="C54" s="114"/>
      <c r="D54" s="114"/>
      <c r="E54" s="114"/>
      <c r="F54" s="87"/>
    </row>
    <row r="55" spans="1:42" ht="15.75">
      <c r="A55" s="68"/>
      <c r="B55" s="68"/>
      <c r="C55" s="149"/>
      <c r="D55" s="149"/>
      <c r="E55" s="149"/>
      <c r="F55" s="149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</row>
    <row r="56" spans="1:40" ht="15.75">
      <c r="A56" s="201"/>
      <c r="B56" s="201"/>
      <c r="C56" s="201"/>
      <c r="D56" s="201"/>
      <c r="E56" s="201"/>
      <c r="F56" s="201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5.75">
      <c r="A57" s="201"/>
      <c r="B57" s="201"/>
      <c r="C57" s="201"/>
      <c r="D57" s="201"/>
      <c r="E57" s="201"/>
      <c r="F57" s="201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6" ht="15.75">
      <c r="A58" s="185"/>
      <c r="B58" s="185"/>
      <c r="C58" s="185"/>
      <c r="D58" s="185"/>
      <c r="E58" s="185"/>
      <c r="F58" s="185"/>
    </row>
    <row r="59" spans="1:6" ht="15.75">
      <c r="A59" s="202"/>
      <c r="B59" s="202"/>
      <c r="C59" s="202"/>
      <c r="D59" s="202"/>
      <c r="E59" s="202"/>
      <c r="F59" s="202"/>
    </row>
    <row r="61" spans="3:6" ht="15.75">
      <c r="C61" s="91"/>
      <c r="D61" s="91"/>
      <c r="E61" s="91"/>
      <c r="F61" s="91"/>
    </row>
    <row r="62" spans="3:5" ht="15.75">
      <c r="C62" s="92"/>
      <c r="D62" s="92"/>
      <c r="E62" s="92"/>
    </row>
  </sheetData>
  <sheetProtection/>
  <mergeCells count="15">
    <mergeCell ref="A5:F5"/>
    <mergeCell ref="A6:F6"/>
    <mergeCell ref="A7:F7"/>
    <mergeCell ref="A8:F8"/>
    <mergeCell ref="A9:F9"/>
    <mergeCell ref="A10:F10"/>
    <mergeCell ref="A56:F56"/>
    <mergeCell ref="A57:F57"/>
    <mergeCell ref="A58:F58"/>
    <mergeCell ref="A59:F59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Иванов Анатолий Александрович</cp:lastModifiedBy>
  <cp:lastPrinted>2019-04-11T08:26:40Z</cp:lastPrinted>
  <dcterms:created xsi:type="dcterms:W3CDTF">2004-09-19T06:34:55Z</dcterms:created>
  <dcterms:modified xsi:type="dcterms:W3CDTF">2019-04-11T09:03:17Z</dcterms:modified>
  <cp:category/>
  <cp:version/>
  <cp:contentType/>
  <cp:contentStatus/>
</cp:coreProperties>
</file>